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codeName="ЭтаКнига"/>
  <mc:AlternateContent xmlns:mc="http://schemas.openxmlformats.org/markup-compatibility/2006">
    <mc:Choice Requires="x15">
      <x15ac:absPath xmlns:x15ac="http://schemas.microsoft.com/office/spreadsheetml/2010/11/ac" url="M:\Department\Продуктовая аналитика\Ипотека\КАЛЬКУЛЯТОРЫ\"/>
    </mc:Choice>
  </mc:AlternateContent>
  <xr:revisionPtr revIDLastSave="0" documentId="13_ncr:1_{FEF08D84-5A95-48AD-9432-8D9F7853A5D2}" xr6:coauthVersionLast="36" xr6:coauthVersionMax="36" xr10:uidLastSave="{00000000-0000-0000-0000-000000000000}"/>
  <bookViews>
    <workbookView xWindow="0" yWindow="0" windowWidth="28800" windowHeight="10125" tabRatio="804" xr2:uid="{00000000-000D-0000-FFFF-FFFF00000000}"/>
  </bookViews>
  <sheets>
    <sheet name="Ипотечный калькулятор" sheetId="1" r:id="rId1"/>
    <sheet name="График платежей" sheetId="22" r:id="rId2"/>
    <sheet name="инструкция" sheetId="18" state="hidden" r:id="rId3"/>
    <sheet name="Данные калькулятора" sheetId="2" state="hidden" r:id="rId4"/>
  </sheets>
  <definedNames>
    <definedName name="Клиент">'Данные калькулятора'!$C$4:$C$5</definedName>
    <definedName name="Программа">'Данные калькулятора'!$A$8:$A$9</definedName>
    <definedName name="ТипНедв">'Данные калькулятора'!$I$11:$I$19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B35" i="2" l="1"/>
  <c r="C35" i="2" s="1"/>
  <c r="B12" i="2"/>
  <c r="C12" i="2" s="1"/>
  <c r="L43" i="2" l="1"/>
  <c r="L44" i="2"/>
  <c r="L40" i="2"/>
  <c r="L8" i="2"/>
  <c r="L12" i="2"/>
  <c r="L9" i="2"/>
  <c r="L6" i="2"/>
  <c r="L10" i="2"/>
  <c r="L7" i="2"/>
  <c r="L11" i="2"/>
  <c r="B43" i="2"/>
  <c r="B17" i="2"/>
  <c r="B25" i="2" s="1"/>
  <c r="K46" i="2"/>
  <c r="L46" i="2" s="1"/>
  <c r="K43" i="2"/>
  <c r="K44" i="2"/>
  <c r="K40" i="2"/>
  <c r="K41" i="2"/>
  <c r="L41" i="2" s="1"/>
  <c r="K42" i="2"/>
  <c r="L42" i="2" s="1"/>
  <c r="K45" i="2"/>
  <c r="L45" i="2" s="1"/>
  <c r="B26" i="2" l="1"/>
  <c r="C14" i="1" s="1"/>
  <c r="B40" i="2"/>
  <c r="B49" i="2" s="1"/>
  <c r="M40" i="2"/>
  <c r="B22" i="2"/>
  <c r="B23" i="2"/>
  <c r="G42" i="2"/>
  <c r="G41" i="2"/>
  <c r="G40" i="2"/>
  <c r="G44" i="2"/>
  <c r="G43" i="2"/>
  <c r="G46" i="2"/>
  <c r="G45" i="2"/>
  <c r="M44" i="2"/>
  <c r="B16" i="2"/>
  <c r="B39" i="2" s="1"/>
  <c r="B45" i="2" l="1"/>
  <c r="F10" i="1" s="1"/>
  <c r="B48" i="2"/>
  <c r="B46" i="2"/>
  <c r="F11" i="1" s="1"/>
  <c r="M45" i="2"/>
  <c r="M42" i="2"/>
  <c r="M41" i="2"/>
  <c r="M43" i="2"/>
  <c r="M46" i="2"/>
  <c r="B51" i="2" l="1"/>
  <c r="F8" i="1" s="1"/>
  <c r="F13" i="1"/>
  <c r="F14" i="1"/>
  <c r="C8" i="2"/>
  <c r="B20" i="2"/>
  <c r="M8" i="2"/>
  <c r="G8" i="2"/>
  <c r="O43" i="2" l="1"/>
  <c r="O41" i="2"/>
  <c r="O40" i="2"/>
  <c r="O45" i="2"/>
  <c r="O42" i="2"/>
  <c r="O46" i="2"/>
  <c r="O44" i="2"/>
  <c r="N40" i="2"/>
  <c r="N41" i="2"/>
  <c r="N46" i="2"/>
  <c r="N42" i="2"/>
  <c r="N43" i="2"/>
  <c r="N44" i="2"/>
  <c r="N45" i="2"/>
  <c r="C7" i="2"/>
  <c r="C6" i="2"/>
  <c r="M11" i="2"/>
  <c r="G6" i="2"/>
  <c r="B54" i="2" l="1"/>
  <c r="M6" i="2"/>
  <c r="M9" i="2"/>
  <c r="M7" i="2"/>
  <c r="M10" i="2"/>
  <c r="M12" i="2"/>
  <c r="G10" i="2"/>
  <c r="G7" i="2"/>
  <c r="G11" i="2"/>
  <c r="G9" i="2"/>
  <c r="G12" i="2"/>
  <c r="F17" i="1" l="1"/>
  <c r="F18" i="1" s="1"/>
  <c r="C13" i="1"/>
  <c r="C10" i="1"/>
  <c r="B28" i="2" s="1"/>
  <c r="C8" i="1" s="1"/>
  <c r="O12" i="2" l="1"/>
  <c r="O11" i="2"/>
  <c r="O8" i="2"/>
  <c r="O7" i="2"/>
  <c r="O6" i="2"/>
  <c r="B31" i="2"/>
  <c r="C17" i="1" s="1"/>
  <c r="O10" i="2"/>
  <c r="O9" i="2"/>
  <c r="C11" i="1"/>
  <c r="N6" i="2" l="1"/>
  <c r="C3" i="22"/>
  <c r="B3" i="22"/>
  <c r="N11" i="2" l="1"/>
  <c r="N8" i="2"/>
  <c r="N9" i="2"/>
  <c r="N7" i="2"/>
  <c r="N12" i="2"/>
  <c r="N10" i="2"/>
  <c r="C18" i="1"/>
  <c r="C32" i="1" s="1"/>
  <c r="C31" i="1" s="1"/>
  <c r="B263" i="22" l="1"/>
  <c r="B336" i="22"/>
  <c r="B345" i="22"/>
  <c r="B220" i="22"/>
  <c r="B157" i="22"/>
  <c r="B14" i="22"/>
  <c r="B167" i="22"/>
  <c r="B245" i="22"/>
  <c r="B358" i="22"/>
  <c r="B236" i="22"/>
  <c r="B7" i="22"/>
  <c r="B33" i="22"/>
  <c r="B66" i="22"/>
  <c r="B191" i="22"/>
  <c r="B219" i="22"/>
  <c r="B187" i="22"/>
  <c r="B332" i="22"/>
  <c r="B322" i="22"/>
  <c r="B144" i="22"/>
  <c r="B197" i="22"/>
  <c r="B328" i="22"/>
  <c r="B260" i="22"/>
  <c r="B224" i="22"/>
  <c r="B118" i="22"/>
  <c r="B48" i="22"/>
  <c r="B240" i="22"/>
  <c r="B35" i="22"/>
  <c r="B212" i="22"/>
  <c r="B147" i="22"/>
  <c r="B185" i="22"/>
  <c r="B171" i="22"/>
  <c r="B131" i="22"/>
  <c r="B8" i="22"/>
  <c r="B20" i="22"/>
  <c r="B180" i="22"/>
  <c r="B181" i="22"/>
  <c r="B153" i="22"/>
  <c r="B44" i="22"/>
  <c r="B248" i="22"/>
  <c r="B12" i="22"/>
  <c r="B156" i="22"/>
  <c r="B6" i="22"/>
  <c r="B233" i="22"/>
  <c r="B61" i="22"/>
  <c r="B172" i="22"/>
  <c r="B47" i="22"/>
  <c r="B170" i="22"/>
  <c r="B127" i="22"/>
  <c r="B110" i="22"/>
  <c r="B50" i="22"/>
  <c r="B10" i="22"/>
  <c r="B19" i="22"/>
  <c r="B184" i="22"/>
  <c r="B228" i="22"/>
  <c r="B355" i="22"/>
  <c r="B200" i="22"/>
  <c r="B226" i="22"/>
  <c r="B243" i="22"/>
  <c r="B242" i="22"/>
  <c r="B31" i="22"/>
  <c r="B204" i="22"/>
  <c r="B24" i="22"/>
  <c r="B178" i="22"/>
  <c r="B291" i="22"/>
  <c r="B265" i="22"/>
  <c r="B148" i="22"/>
  <c r="B354" i="22"/>
  <c r="B268" i="22"/>
  <c r="B209" i="22"/>
  <c r="B235" i="22"/>
  <c r="B126" i="22"/>
  <c r="B54" i="22"/>
  <c r="B40" i="22"/>
  <c r="B149" i="22"/>
  <c r="B367" i="22"/>
  <c r="B294" i="22"/>
  <c r="B130" i="22"/>
  <c r="B109" i="22"/>
  <c r="B237" i="22"/>
  <c r="B36" i="22"/>
  <c r="B214" i="22"/>
  <c r="B162" i="22"/>
  <c r="B142" i="22"/>
  <c r="B63" i="22"/>
  <c r="B351" i="22"/>
  <c r="B257" i="22"/>
  <c r="B76" i="22"/>
  <c r="B28" i="22"/>
  <c r="B198" i="22"/>
  <c r="B186" i="22"/>
  <c r="B9" i="22"/>
  <c r="B193" i="22"/>
  <c r="B252" i="22"/>
  <c r="B327" i="22"/>
  <c r="B22" i="22"/>
  <c r="B27" i="22"/>
  <c r="B75" i="22"/>
  <c r="B95" i="22"/>
  <c r="B82" i="22"/>
  <c r="B202" i="22"/>
  <c r="B58" i="22"/>
  <c r="B302" i="22"/>
  <c r="B123" i="22"/>
  <c r="B189" i="22"/>
  <c r="B333" i="22"/>
  <c r="B120" i="22"/>
  <c r="B154" i="22"/>
  <c r="B74" i="22"/>
  <c r="B83" i="22"/>
  <c r="B69" i="22"/>
  <c r="B99" i="22"/>
  <c r="B115" i="22"/>
  <c r="B139" i="22"/>
  <c r="B269" i="22"/>
  <c r="B88" i="22"/>
  <c r="B84" i="22"/>
  <c r="B177" i="22"/>
  <c r="B117" i="22"/>
  <c r="B146" i="22"/>
  <c r="B208" i="22"/>
  <c r="B222" i="22"/>
  <c r="B42" i="22"/>
  <c r="B72" i="22"/>
  <c r="B256" i="22"/>
  <c r="B45" i="22"/>
  <c r="B239" i="22"/>
  <c r="B125" i="22"/>
  <c r="B206" i="22"/>
  <c r="B119" i="22"/>
  <c r="B106" i="22"/>
  <c r="B70" i="22"/>
  <c r="B179" i="22"/>
  <c r="B324" i="22"/>
  <c r="B11" i="22"/>
  <c r="B349" i="22"/>
  <c r="B57" i="22"/>
  <c r="B39" i="22"/>
  <c r="B216" i="22"/>
  <c r="B79" i="22"/>
  <c r="B43" i="22"/>
  <c r="B285" i="22"/>
  <c r="B108" i="22"/>
  <c r="B23" i="22"/>
  <c r="B16" i="22"/>
  <c r="B194" i="22"/>
  <c r="B273" i="22"/>
  <c r="B298" i="22"/>
  <c r="B26" i="22"/>
  <c r="B165" i="22"/>
  <c r="B261" i="22"/>
  <c r="B301" i="22"/>
  <c r="B250" i="22"/>
  <c r="B155" i="22"/>
  <c r="B275" i="22"/>
  <c r="B309" i="22"/>
  <c r="B362" i="22"/>
  <c r="B312" i="22"/>
  <c r="B85" i="22"/>
  <c r="B211" i="22"/>
  <c r="B17" i="22"/>
  <c r="B32" i="22"/>
  <c r="B353" i="22"/>
  <c r="B340" i="22"/>
  <c r="B346" i="22"/>
  <c r="B296" i="22"/>
  <c r="B34" i="22"/>
  <c r="B132" i="22"/>
  <c r="B93" i="22"/>
  <c r="B215" i="22"/>
  <c r="B342" i="22"/>
  <c r="B366" i="22"/>
  <c r="B282" i="22"/>
  <c r="B325" i="22"/>
  <c r="B145" i="22"/>
  <c r="B244" i="22"/>
  <c r="B152" i="22"/>
  <c r="B137" i="22"/>
  <c r="B356" i="22"/>
  <c r="B334" i="22"/>
  <c r="B310" i="22"/>
  <c r="B348" i="22"/>
  <c r="B232" i="22"/>
  <c r="B143" i="22"/>
  <c r="B249" i="22"/>
  <c r="B318" i="22"/>
  <c r="B251" i="22"/>
  <c r="B284" i="22"/>
  <c r="B133" i="22"/>
  <c r="B150" i="22"/>
  <c r="B320" i="22"/>
  <c r="B290" i="22"/>
  <c r="B329" i="22"/>
  <c r="B311" i="22"/>
  <c r="B229" i="22"/>
  <c r="B135" i="22"/>
  <c r="B238" i="22"/>
  <c r="B100" i="22"/>
  <c r="B164" i="22"/>
  <c r="B304" i="22"/>
  <c r="B337" i="22"/>
  <c r="B313" i="22"/>
  <c r="B295" i="22"/>
  <c r="B201" i="22"/>
  <c r="B160" i="22"/>
  <c r="B121" i="22"/>
  <c r="B207" i="22"/>
  <c r="B46" i="22"/>
  <c r="B25" i="22"/>
  <c r="B141" i="22"/>
  <c r="B112" i="22"/>
  <c r="B98" i="22"/>
  <c r="B91" i="22"/>
  <c r="B134" i="22"/>
  <c r="B173" i="22"/>
  <c r="B18" i="22"/>
  <c r="B166" i="22"/>
  <c r="B225" i="22"/>
  <c r="B341" i="22"/>
  <c r="B321" i="22"/>
  <c r="B350" i="22"/>
  <c r="B317" i="22"/>
  <c r="B266" i="22"/>
  <c r="B293" i="22"/>
  <c r="B308" i="22"/>
  <c r="B81" i="22"/>
  <c r="B80" i="22"/>
  <c r="B227" i="22"/>
  <c r="B5" i="22"/>
  <c r="E5" i="22" s="1"/>
  <c r="B210" i="22"/>
  <c r="B326" i="22"/>
  <c r="B306" i="22"/>
  <c r="B335" i="22"/>
  <c r="B286" i="22"/>
  <c r="B276" i="22"/>
  <c r="B258" i="22"/>
  <c r="B315" i="22"/>
  <c r="B331" i="22"/>
  <c r="B111" i="22"/>
  <c r="B86" i="22"/>
  <c r="B92" i="22"/>
  <c r="B169" i="22"/>
  <c r="B90" i="22"/>
  <c r="B30" i="22"/>
  <c r="B59" i="22"/>
  <c r="B205" i="22"/>
  <c r="B116" i="22"/>
  <c r="B21" i="22"/>
  <c r="B38" i="22"/>
  <c r="B60" i="22"/>
  <c r="B78" i="22"/>
  <c r="B138" i="22"/>
  <c r="B175" i="22"/>
  <c r="B357" i="22"/>
  <c r="B247" i="22"/>
  <c r="B319" i="22"/>
  <c r="B270" i="22"/>
  <c r="B364" i="22"/>
  <c r="B316" i="22"/>
  <c r="B283" i="22"/>
  <c r="B299" i="22"/>
  <c r="B183" i="22"/>
  <c r="B163" i="22"/>
  <c r="B199" i="22"/>
  <c r="B55" i="22"/>
  <c r="B77" i="22"/>
  <c r="B89" i="22"/>
  <c r="B292" i="22"/>
  <c r="B303" i="22"/>
  <c r="B300" i="22"/>
  <c r="B347" i="22"/>
  <c r="B253" i="22"/>
  <c r="B230" i="22"/>
  <c r="B188" i="22"/>
  <c r="B67" i="22"/>
  <c r="B107" i="22"/>
  <c r="B29" i="22"/>
  <c r="B128" i="22"/>
  <c r="B64" i="22"/>
  <c r="B124" i="22"/>
  <c r="B129" i="22"/>
  <c r="B49" i="22"/>
  <c r="B136" i="22"/>
  <c r="B221" i="22"/>
  <c r="B218" i="22"/>
  <c r="B113" i="22"/>
  <c r="B87" i="22"/>
  <c r="B338" i="22"/>
  <c r="B246" i="22"/>
  <c r="B287" i="22"/>
  <c r="B339" i="22"/>
  <c r="B363" i="22"/>
  <c r="B255" i="22"/>
  <c r="B360" i="22"/>
  <c r="B359" i="22"/>
  <c r="B203" i="22"/>
  <c r="B15" i="22"/>
  <c r="B102" i="22"/>
  <c r="B213" i="22"/>
  <c r="B151" i="22"/>
  <c r="B96" i="22"/>
  <c r="B176" i="22"/>
  <c r="B262" i="22"/>
  <c r="B277" i="22"/>
  <c r="B254" i="22"/>
  <c r="B168" i="22"/>
  <c r="B103" i="22"/>
  <c r="B190" i="22"/>
  <c r="B52" i="22"/>
  <c r="B41" i="22"/>
  <c r="B53" i="22"/>
  <c r="B65" i="22"/>
  <c r="B231" i="22"/>
  <c r="B37" i="22"/>
  <c r="B97" i="22"/>
  <c r="B158" i="22"/>
  <c r="B56" i="22"/>
  <c r="B196" i="22"/>
  <c r="B161" i="22"/>
  <c r="B94" i="22"/>
  <c r="B278" i="22"/>
  <c r="B352" i="22"/>
  <c r="B271" i="22"/>
  <c r="B307" i="22"/>
  <c r="B267" i="22"/>
  <c r="B361" i="22"/>
  <c r="B344" i="22"/>
  <c r="B343" i="22"/>
  <c r="B62" i="22"/>
  <c r="B241" i="22"/>
  <c r="B71" i="22"/>
  <c r="B101" i="22"/>
  <c r="B105" i="22"/>
  <c r="B234" i="22"/>
  <c r="B305" i="22"/>
  <c r="B288" i="22"/>
  <c r="B323" i="22"/>
  <c r="B259" i="22"/>
  <c r="B330" i="22"/>
  <c r="B297" i="22"/>
  <c r="B280" i="22"/>
  <c r="B279" i="22"/>
  <c r="B13" i="22"/>
  <c r="B192" i="22"/>
  <c r="B182" i="22"/>
  <c r="B68" i="22"/>
  <c r="B195" i="22"/>
  <c r="B104" i="22"/>
  <c r="B223" i="22"/>
  <c r="B217" i="22"/>
  <c r="B140" i="22"/>
  <c r="B73" i="22"/>
  <c r="B122" i="22"/>
  <c r="B114" i="22"/>
  <c r="B159" i="22"/>
  <c r="B51" i="22"/>
  <c r="B174" i="22"/>
  <c r="B289" i="22"/>
  <c r="B272" i="22"/>
  <c r="B274" i="22"/>
  <c r="B365" i="22"/>
  <c r="B314" i="22"/>
  <c r="B281" i="22"/>
  <c r="B264" i="22"/>
  <c r="D5" i="22" l="1"/>
  <c r="D6" i="22" s="1"/>
  <c r="E7" i="22" s="1"/>
  <c r="F5" i="22" l="1"/>
  <c r="E6" i="22"/>
  <c r="F6" i="22" s="1"/>
  <c r="G5" i="22"/>
  <c r="G6" i="22"/>
  <c r="D7" i="22"/>
  <c r="F7" i="22" l="1"/>
  <c r="D8" i="22"/>
  <c r="G8" i="22" s="1"/>
  <c r="G7" i="22"/>
  <c r="E8" i="22"/>
  <c r="D9" i="22" l="1"/>
  <c r="E10" i="22" s="1"/>
  <c r="E9" i="22"/>
  <c r="F8" i="22"/>
  <c r="F9" i="22" l="1"/>
  <c r="G9" i="22"/>
  <c r="D10" i="22"/>
  <c r="E11" i="22" s="1"/>
  <c r="G10" i="22" l="1"/>
  <c r="D11" i="22"/>
  <c r="D12" i="22" s="1"/>
  <c r="D13" i="22" s="1"/>
  <c r="E14" i="22" s="1"/>
  <c r="F10" i="22"/>
  <c r="G11" i="22" l="1"/>
  <c r="F11" i="22"/>
  <c r="E12" i="22"/>
  <c r="F12" i="22" s="1"/>
  <c r="G12" i="22"/>
  <c r="E13" i="22"/>
  <c r="F13" i="22" s="1"/>
  <c r="G13" i="22"/>
  <c r="D14" i="22"/>
  <c r="F14" i="22" l="1"/>
  <c r="D15" i="22"/>
  <c r="E16" i="22" s="1"/>
  <c r="G14" i="22"/>
  <c r="E15" i="22"/>
  <c r="F15" i="22" l="1"/>
  <c r="D16" i="22"/>
  <c r="G15" i="22"/>
  <c r="F16" i="22" l="1"/>
  <c r="D17" i="22"/>
  <c r="G16" i="22"/>
  <c r="E17" i="22"/>
  <c r="E18" i="22" l="1"/>
  <c r="D18" i="22"/>
  <c r="G17" i="22"/>
  <c r="F17" i="22"/>
  <c r="F18" i="22" l="1"/>
  <c r="D19" i="22"/>
  <c r="G18" i="22"/>
  <c r="E19" i="22"/>
  <c r="E20" i="22" l="1"/>
  <c r="D20" i="22"/>
  <c r="G19" i="22"/>
  <c r="F19" i="22"/>
  <c r="F20" i="22" l="1"/>
  <c r="D21" i="22"/>
  <c r="E21" i="22"/>
  <c r="G20" i="22"/>
  <c r="D22" i="22" l="1"/>
  <c r="G22" i="22" s="1"/>
  <c r="E22" i="22"/>
  <c r="G21" i="22"/>
  <c r="F21" i="22"/>
  <c r="D23" i="22" l="1"/>
  <c r="D24" i="22" s="1"/>
  <c r="D25" i="22" s="1"/>
  <c r="E23" i="22"/>
  <c r="F22" i="22"/>
  <c r="F23" i="22" l="1"/>
  <c r="G24" i="22"/>
  <c r="E25" i="22"/>
  <c r="F25" i="22" s="1"/>
  <c r="E24" i="22"/>
  <c r="F24" i="22" s="1"/>
  <c r="G23" i="22"/>
  <c r="D26" i="22"/>
  <c r="G25" i="22"/>
  <c r="E26" i="22"/>
  <c r="F26" i="22" l="1"/>
  <c r="D27" i="22"/>
  <c r="E27" i="22"/>
  <c r="G26" i="22"/>
  <c r="F27" i="22" l="1"/>
  <c r="D28" i="22"/>
  <c r="E28" i="22"/>
  <c r="G27" i="22"/>
  <c r="F28" i="22" l="1"/>
  <c r="D29" i="22"/>
  <c r="E29" i="22"/>
  <c r="G28" i="22"/>
  <c r="F29" i="22" l="1"/>
  <c r="D30" i="22"/>
  <c r="E30" i="22"/>
  <c r="G29" i="22"/>
  <c r="F30" i="22" l="1"/>
  <c r="E31" i="22"/>
  <c r="D31" i="22"/>
  <c r="G30" i="22"/>
  <c r="F31" i="22" l="1"/>
  <c r="D32" i="22"/>
  <c r="E32" i="22"/>
  <c r="G31" i="22"/>
  <c r="F32" i="22" l="1"/>
  <c r="D33" i="22"/>
  <c r="G32" i="22"/>
  <c r="E33" i="22"/>
  <c r="F33" i="22" l="1"/>
  <c r="D34" i="22"/>
  <c r="G33" i="22"/>
  <c r="E34" i="22"/>
  <c r="F34" i="22" l="1"/>
  <c r="D35" i="22"/>
  <c r="E35" i="22"/>
  <c r="G34" i="22"/>
  <c r="F35" i="22" l="1"/>
  <c r="D36" i="22"/>
  <c r="G35" i="22"/>
  <c r="E36" i="22"/>
  <c r="F36" i="22" l="1"/>
  <c r="D37" i="22"/>
  <c r="E37" i="22"/>
  <c r="G36" i="22"/>
  <c r="F37" i="22" l="1"/>
  <c r="D38" i="22"/>
  <c r="E38" i="22"/>
  <c r="G37" i="22"/>
  <c r="F38" i="22" l="1"/>
  <c r="D39" i="22"/>
  <c r="G38" i="22"/>
  <c r="E39" i="22"/>
  <c r="F39" i="22" l="1"/>
  <c r="E40" i="22"/>
  <c r="G39" i="22"/>
  <c r="D40" i="22"/>
  <c r="F40" i="22" l="1"/>
  <c r="D41" i="22"/>
  <c r="E41" i="22"/>
  <c r="G40" i="22"/>
  <c r="F41" i="22" l="1"/>
  <c r="D42" i="22"/>
  <c r="E42" i="22"/>
  <c r="G41" i="22"/>
  <c r="F42" i="22" l="1"/>
  <c r="D43" i="22"/>
  <c r="E43" i="22"/>
  <c r="G42" i="22"/>
  <c r="F43" i="22" l="1"/>
  <c r="D44" i="22"/>
  <c r="E44" i="22"/>
  <c r="G43" i="22"/>
  <c r="F44" i="22" l="1"/>
  <c r="D45" i="22"/>
  <c r="E45" i="22"/>
  <c r="G44" i="22"/>
  <c r="F45" i="22" l="1"/>
  <c r="D46" i="22"/>
  <c r="E46" i="22"/>
  <c r="G45" i="22"/>
  <c r="F46" i="22" l="1"/>
  <c r="D47" i="22"/>
  <c r="E47" i="22"/>
  <c r="G46" i="22"/>
  <c r="F47" i="22" l="1"/>
  <c r="D48" i="22"/>
  <c r="E48" i="22"/>
  <c r="G47" i="22"/>
  <c r="F48" i="22" l="1"/>
  <c r="D49" i="22"/>
  <c r="E49" i="22"/>
  <c r="G48" i="22"/>
  <c r="F49" i="22" l="1"/>
  <c r="D50" i="22"/>
  <c r="E50" i="22"/>
  <c r="G49" i="22"/>
  <c r="F50" i="22" l="1"/>
  <c r="D51" i="22"/>
  <c r="E51" i="22"/>
  <c r="G50" i="22"/>
  <c r="F51" i="22" l="1"/>
  <c r="D52" i="22"/>
  <c r="G51" i="22"/>
  <c r="E52" i="22"/>
  <c r="F52" i="22" l="1"/>
  <c r="D53" i="22"/>
  <c r="E53" i="22"/>
  <c r="G52" i="22"/>
  <c r="F53" i="22" l="1"/>
  <c r="D54" i="22"/>
  <c r="G53" i="22"/>
  <c r="E54" i="22"/>
  <c r="F54" i="22" l="1"/>
  <c r="D55" i="22"/>
  <c r="G54" i="22"/>
  <c r="E55" i="22"/>
  <c r="F55" i="22" l="1"/>
  <c r="D56" i="22"/>
  <c r="E56" i="22"/>
  <c r="G55" i="22"/>
  <c r="F56" i="22" l="1"/>
  <c r="D57" i="22"/>
  <c r="E57" i="22"/>
  <c r="G56" i="22"/>
  <c r="F57" i="22" l="1"/>
  <c r="D58" i="22"/>
  <c r="G57" i="22"/>
  <c r="E58" i="22"/>
  <c r="F58" i="22" l="1"/>
  <c r="D59" i="22"/>
  <c r="E59" i="22"/>
  <c r="G58" i="22"/>
  <c r="F59" i="22" l="1"/>
  <c r="D60" i="22"/>
  <c r="G59" i="22"/>
  <c r="E60" i="22"/>
  <c r="F60" i="22" l="1"/>
  <c r="D61" i="22"/>
  <c r="E61" i="22"/>
  <c r="G60" i="22"/>
  <c r="F61" i="22" l="1"/>
  <c r="D62" i="22"/>
  <c r="G61" i="22"/>
  <c r="E62" i="22"/>
  <c r="F62" i="22" l="1"/>
  <c r="D63" i="22"/>
  <c r="E63" i="22"/>
  <c r="G62" i="22"/>
  <c r="F63" i="22" l="1"/>
  <c r="D64" i="22"/>
  <c r="G63" i="22"/>
  <c r="E64" i="22"/>
  <c r="F64" i="22" l="1"/>
  <c r="D65" i="22"/>
  <c r="G64" i="22"/>
  <c r="E65" i="22"/>
  <c r="F65" i="22" l="1"/>
  <c r="D66" i="22"/>
  <c r="G65" i="22"/>
  <c r="E66" i="22"/>
  <c r="F66" i="22" l="1"/>
  <c r="D67" i="22"/>
  <c r="G66" i="22"/>
  <c r="E67" i="22"/>
  <c r="F67" i="22" l="1"/>
  <c r="D68" i="22"/>
  <c r="G67" i="22"/>
  <c r="E68" i="22"/>
  <c r="F68" i="22" l="1"/>
  <c r="D69" i="22"/>
  <c r="E69" i="22"/>
  <c r="G68" i="22"/>
  <c r="F69" i="22" l="1"/>
  <c r="D70" i="22"/>
  <c r="G69" i="22"/>
  <c r="E70" i="22"/>
  <c r="F70" i="22" l="1"/>
  <c r="D71" i="22"/>
  <c r="G70" i="22"/>
  <c r="E71" i="22"/>
  <c r="F71" i="22" l="1"/>
  <c r="D72" i="22"/>
  <c r="G71" i="22"/>
  <c r="E72" i="22"/>
  <c r="F72" i="22" l="1"/>
  <c r="D73" i="22"/>
  <c r="E73" i="22"/>
  <c r="G72" i="22"/>
  <c r="F73" i="22" l="1"/>
  <c r="D74" i="22"/>
  <c r="G73" i="22"/>
  <c r="E74" i="22"/>
  <c r="F74" i="22" l="1"/>
  <c r="D75" i="22"/>
  <c r="G74" i="22"/>
  <c r="E75" i="22"/>
  <c r="F75" i="22" l="1"/>
  <c r="D76" i="22"/>
  <c r="G75" i="22"/>
  <c r="E76" i="22"/>
  <c r="F76" i="22" l="1"/>
  <c r="D77" i="22"/>
  <c r="G76" i="22"/>
  <c r="E77" i="22"/>
  <c r="F77" i="22" l="1"/>
  <c r="D78" i="22"/>
  <c r="E78" i="22"/>
  <c r="G77" i="22"/>
  <c r="F78" i="22" l="1"/>
  <c r="D79" i="22"/>
  <c r="G78" i="22"/>
  <c r="E79" i="22"/>
  <c r="F79" i="22" l="1"/>
  <c r="D80" i="22"/>
  <c r="E80" i="22"/>
  <c r="G79" i="22"/>
  <c r="F80" i="22" l="1"/>
  <c r="D81" i="22"/>
  <c r="E81" i="22"/>
  <c r="G80" i="22"/>
  <c r="F81" i="22" l="1"/>
  <c r="D82" i="22"/>
  <c r="G81" i="22"/>
  <c r="E82" i="22"/>
  <c r="F82" i="22" l="1"/>
  <c r="D83" i="22"/>
  <c r="G82" i="22"/>
  <c r="E83" i="22"/>
  <c r="F83" i="22" l="1"/>
  <c r="D84" i="22"/>
  <c r="G83" i="22"/>
  <c r="E84" i="22"/>
  <c r="F84" i="22" l="1"/>
  <c r="D85" i="22"/>
  <c r="E85" i="22"/>
  <c r="G84" i="22"/>
  <c r="F85" i="22" l="1"/>
  <c r="D86" i="22"/>
  <c r="G85" i="22"/>
  <c r="E86" i="22"/>
  <c r="F86" i="22" l="1"/>
  <c r="D87" i="22"/>
  <c r="E87" i="22"/>
  <c r="G86" i="22"/>
  <c r="F87" i="22" l="1"/>
  <c r="D88" i="22"/>
  <c r="G87" i="22"/>
  <c r="E88" i="22"/>
  <c r="F88" i="22" l="1"/>
  <c r="D89" i="22"/>
  <c r="E89" i="22"/>
  <c r="G88" i="22"/>
  <c r="F89" i="22" l="1"/>
  <c r="D90" i="22"/>
  <c r="G89" i="22"/>
  <c r="E90" i="22"/>
  <c r="F90" i="22" l="1"/>
  <c r="D91" i="22"/>
  <c r="E91" i="22"/>
  <c r="G90" i="22"/>
  <c r="F91" i="22" l="1"/>
  <c r="D92" i="22"/>
  <c r="G91" i="22"/>
  <c r="E92" i="22"/>
  <c r="F92" i="22" l="1"/>
  <c r="D93" i="22"/>
  <c r="E93" i="22"/>
  <c r="G92" i="22"/>
  <c r="F93" i="22" l="1"/>
  <c r="D94" i="22"/>
  <c r="E94" i="22"/>
  <c r="G93" i="22"/>
  <c r="F94" i="22" l="1"/>
  <c r="D95" i="22"/>
  <c r="E95" i="22"/>
  <c r="G94" i="22"/>
  <c r="F95" i="22" l="1"/>
  <c r="D96" i="22"/>
  <c r="G95" i="22"/>
  <c r="E96" i="22"/>
  <c r="F96" i="22" l="1"/>
  <c r="D97" i="22"/>
  <c r="E97" i="22"/>
  <c r="G96" i="22"/>
  <c r="F97" i="22" l="1"/>
  <c r="D98" i="22"/>
  <c r="G97" i="22"/>
  <c r="E98" i="22"/>
  <c r="F98" i="22" l="1"/>
  <c r="D99" i="22"/>
  <c r="E99" i="22"/>
  <c r="G98" i="22"/>
  <c r="F99" i="22" l="1"/>
  <c r="D100" i="22"/>
  <c r="E100" i="22"/>
  <c r="G99" i="22"/>
  <c r="F100" i="22" l="1"/>
  <c r="D101" i="22"/>
  <c r="E101" i="22"/>
  <c r="G100" i="22"/>
  <c r="F101" i="22" l="1"/>
  <c r="D102" i="22"/>
  <c r="E102" i="22"/>
  <c r="G101" i="22"/>
  <c r="F102" i="22" l="1"/>
  <c r="D103" i="22"/>
  <c r="E103" i="22"/>
  <c r="G102" i="22"/>
  <c r="F103" i="22" l="1"/>
  <c r="D104" i="22"/>
  <c r="E104" i="22"/>
  <c r="G103" i="22"/>
  <c r="F104" i="22" l="1"/>
  <c r="D105" i="22"/>
  <c r="G104" i="22"/>
  <c r="E105" i="22"/>
  <c r="F105" i="22" l="1"/>
  <c r="D106" i="22"/>
  <c r="E106" i="22"/>
  <c r="G105" i="22"/>
  <c r="F106" i="22" l="1"/>
  <c r="D107" i="22"/>
  <c r="G106" i="22"/>
  <c r="E107" i="22"/>
  <c r="F107" i="22" l="1"/>
  <c r="D108" i="22"/>
  <c r="E108" i="22"/>
  <c r="G107" i="22"/>
  <c r="F108" i="22" l="1"/>
  <c r="D109" i="22"/>
  <c r="E109" i="22"/>
  <c r="G108" i="22"/>
  <c r="F109" i="22" l="1"/>
  <c r="G109" i="22"/>
  <c r="D110" i="22"/>
  <c r="E110" i="22"/>
  <c r="F110" i="22" l="1"/>
  <c r="D111" i="22"/>
  <c r="E111" i="22"/>
  <c r="G110" i="22"/>
  <c r="F111" i="22" l="1"/>
  <c r="D112" i="22"/>
  <c r="G111" i="22"/>
  <c r="E112" i="22"/>
  <c r="F112" i="22" l="1"/>
  <c r="D113" i="22"/>
  <c r="G112" i="22"/>
  <c r="E113" i="22"/>
  <c r="F113" i="22" l="1"/>
  <c r="D114" i="22"/>
  <c r="E114" i="22"/>
  <c r="G113" i="22"/>
  <c r="F114" i="22" l="1"/>
  <c r="D115" i="22"/>
  <c r="E115" i="22"/>
  <c r="G114" i="22"/>
  <c r="F115" i="22" l="1"/>
  <c r="D116" i="22"/>
  <c r="E116" i="22"/>
  <c r="G115" i="22"/>
  <c r="F116" i="22" l="1"/>
  <c r="D117" i="22"/>
  <c r="E117" i="22"/>
  <c r="G116" i="22"/>
  <c r="F117" i="22" l="1"/>
  <c r="D118" i="22"/>
  <c r="G117" i="22"/>
  <c r="E118" i="22"/>
  <c r="F118" i="22" l="1"/>
  <c r="D119" i="22"/>
  <c r="E119" i="22"/>
  <c r="G118" i="22"/>
  <c r="F119" i="22" l="1"/>
  <c r="D120" i="22"/>
  <c r="E120" i="22"/>
  <c r="G119" i="22"/>
  <c r="F120" i="22" l="1"/>
  <c r="D121" i="22"/>
  <c r="G120" i="22"/>
  <c r="E121" i="22"/>
  <c r="F121" i="22" l="1"/>
  <c r="D122" i="22"/>
  <c r="E122" i="22"/>
  <c r="G121" i="22"/>
  <c r="F122" i="22" l="1"/>
  <c r="D123" i="22"/>
  <c r="E123" i="22"/>
  <c r="G122" i="22"/>
  <c r="F123" i="22" l="1"/>
  <c r="D124" i="22"/>
  <c r="G123" i="22"/>
  <c r="E124" i="22"/>
  <c r="F124" i="22" l="1"/>
  <c r="D125" i="22"/>
  <c r="G124" i="22"/>
  <c r="E125" i="22"/>
  <c r="F125" i="22" l="1"/>
  <c r="D126" i="22"/>
  <c r="E126" i="22"/>
  <c r="G125" i="22"/>
  <c r="F126" i="22" l="1"/>
  <c r="D127" i="22"/>
  <c r="E127" i="22"/>
  <c r="G126" i="22"/>
  <c r="F127" i="22" l="1"/>
  <c r="D128" i="22"/>
  <c r="E128" i="22"/>
  <c r="G127" i="22"/>
  <c r="F128" i="22" l="1"/>
  <c r="D129" i="22"/>
  <c r="E129" i="22"/>
  <c r="G128" i="22"/>
  <c r="F129" i="22" l="1"/>
  <c r="D130" i="22"/>
  <c r="E130" i="22"/>
  <c r="G129" i="22"/>
  <c r="F130" i="22" l="1"/>
  <c r="D131" i="22"/>
  <c r="E131" i="22"/>
  <c r="G130" i="22"/>
  <c r="F131" i="22" l="1"/>
  <c r="D132" i="22"/>
  <c r="E132" i="22"/>
  <c r="G131" i="22"/>
  <c r="F132" i="22" l="1"/>
  <c r="D133" i="22"/>
  <c r="E133" i="22"/>
  <c r="G132" i="22"/>
  <c r="F133" i="22" l="1"/>
  <c r="D134" i="22"/>
  <c r="E134" i="22"/>
  <c r="G133" i="22"/>
  <c r="F134" i="22" l="1"/>
  <c r="D135" i="22"/>
  <c r="G134" i="22"/>
  <c r="E135" i="22"/>
  <c r="F135" i="22" l="1"/>
  <c r="D136" i="22"/>
  <c r="G135" i="22"/>
  <c r="E136" i="22"/>
  <c r="F136" i="22" l="1"/>
  <c r="D137" i="22"/>
  <c r="E137" i="22"/>
  <c r="G136" i="22"/>
  <c r="F137" i="22" l="1"/>
  <c r="D138" i="22"/>
  <c r="G137" i="22"/>
  <c r="E138" i="22"/>
  <c r="F138" i="22" l="1"/>
  <c r="D139" i="22"/>
  <c r="G138" i="22"/>
  <c r="E139" i="22"/>
  <c r="F139" i="22" l="1"/>
  <c r="D140" i="22"/>
  <c r="E140" i="22"/>
  <c r="G139" i="22"/>
  <c r="F140" i="22" l="1"/>
  <c r="D141" i="22"/>
  <c r="E141" i="22"/>
  <c r="G140" i="22"/>
  <c r="F141" i="22" l="1"/>
  <c r="D142" i="22"/>
  <c r="E142" i="22"/>
  <c r="G141" i="22"/>
  <c r="F142" i="22" l="1"/>
  <c r="D143" i="22"/>
  <c r="E143" i="22"/>
  <c r="G142" i="22"/>
  <c r="F143" i="22" l="1"/>
  <c r="D144" i="22"/>
  <c r="E144" i="22"/>
  <c r="G143" i="22"/>
  <c r="F144" i="22" l="1"/>
  <c r="D145" i="22"/>
  <c r="G144" i="22"/>
  <c r="E145" i="22"/>
  <c r="F145" i="22" l="1"/>
  <c r="D146" i="22"/>
  <c r="E146" i="22"/>
  <c r="G145" i="22"/>
  <c r="F146" i="22" l="1"/>
  <c r="D147" i="22"/>
  <c r="E147" i="22"/>
  <c r="G146" i="22"/>
  <c r="F147" i="22" l="1"/>
  <c r="D148" i="22"/>
  <c r="E148" i="22"/>
  <c r="G147" i="22"/>
  <c r="F148" i="22" l="1"/>
  <c r="D149" i="22"/>
  <c r="E149" i="22"/>
  <c r="G148" i="22"/>
  <c r="F149" i="22" l="1"/>
  <c r="D150" i="22"/>
  <c r="G149" i="22"/>
  <c r="E150" i="22"/>
  <c r="F150" i="22" l="1"/>
  <c r="D151" i="22"/>
  <c r="E151" i="22"/>
  <c r="G150" i="22"/>
  <c r="F151" i="22" l="1"/>
  <c r="D152" i="22"/>
  <c r="G151" i="22"/>
  <c r="E152" i="22"/>
  <c r="F152" i="22" l="1"/>
  <c r="D153" i="22"/>
  <c r="E153" i="22"/>
  <c r="G152" i="22"/>
  <c r="F153" i="22" l="1"/>
  <c r="D154" i="22"/>
  <c r="E154" i="22"/>
  <c r="G153" i="22"/>
  <c r="F154" i="22" l="1"/>
  <c r="D155" i="22"/>
  <c r="G154" i="22"/>
  <c r="E155" i="22"/>
  <c r="F155" i="22" l="1"/>
  <c r="D156" i="22"/>
  <c r="E156" i="22"/>
  <c r="G155" i="22"/>
  <c r="F156" i="22" l="1"/>
  <c r="D157" i="22"/>
  <c r="E157" i="22"/>
  <c r="G156" i="22"/>
  <c r="F157" i="22" l="1"/>
  <c r="D158" i="22"/>
  <c r="G157" i="22"/>
  <c r="E158" i="22"/>
  <c r="F158" i="22" l="1"/>
  <c r="D159" i="22"/>
  <c r="E159" i="22"/>
  <c r="G158" i="22"/>
  <c r="F159" i="22" l="1"/>
  <c r="D160" i="22"/>
  <c r="G159" i="22"/>
  <c r="E160" i="22"/>
  <c r="F160" i="22" l="1"/>
  <c r="D161" i="22"/>
  <c r="G160" i="22"/>
  <c r="E161" i="22"/>
  <c r="F161" i="22" l="1"/>
  <c r="D162" i="22"/>
  <c r="G161" i="22"/>
  <c r="E162" i="22"/>
  <c r="F162" i="22" l="1"/>
  <c r="D163" i="22"/>
  <c r="E163" i="22"/>
  <c r="G162" i="22"/>
  <c r="F163" i="22" l="1"/>
  <c r="D164" i="22"/>
  <c r="G163" i="22"/>
  <c r="E164" i="22"/>
  <c r="F164" i="22" l="1"/>
  <c r="D165" i="22"/>
  <c r="G164" i="22"/>
  <c r="E165" i="22"/>
  <c r="F165" i="22" l="1"/>
  <c r="D166" i="22"/>
  <c r="E166" i="22"/>
  <c r="G165" i="22"/>
  <c r="F166" i="22" l="1"/>
  <c r="D167" i="22"/>
  <c r="G166" i="22"/>
  <c r="E167" i="22"/>
  <c r="F167" i="22" l="1"/>
  <c r="D168" i="22"/>
  <c r="E168" i="22"/>
  <c r="G167" i="22"/>
  <c r="F168" i="22" l="1"/>
  <c r="D169" i="22"/>
  <c r="E169" i="22"/>
  <c r="G168" i="22"/>
  <c r="F169" i="22" l="1"/>
  <c r="D170" i="22"/>
  <c r="E170" i="22"/>
  <c r="G169" i="22"/>
  <c r="F170" i="22" l="1"/>
  <c r="D171" i="22"/>
  <c r="G170" i="22"/>
  <c r="E171" i="22"/>
  <c r="F171" i="22" l="1"/>
  <c r="D172" i="22"/>
  <c r="G171" i="22"/>
  <c r="E172" i="22"/>
  <c r="F172" i="22" l="1"/>
  <c r="D173" i="22"/>
  <c r="G172" i="22"/>
  <c r="E173" i="22"/>
  <c r="F173" i="22" l="1"/>
  <c r="D174" i="22"/>
  <c r="E174" i="22"/>
  <c r="G173" i="22"/>
  <c r="F174" i="22" l="1"/>
  <c r="D175" i="22"/>
  <c r="G174" i="22"/>
  <c r="E175" i="22"/>
  <c r="F175" i="22" l="1"/>
  <c r="D176" i="22"/>
  <c r="E176" i="22"/>
  <c r="G175" i="22"/>
  <c r="F176" i="22" l="1"/>
  <c r="D177" i="22"/>
  <c r="E177" i="22"/>
  <c r="G176" i="22"/>
  <c r="F177" i="22" l="1"/>
  <c r="D178" i="22"/>
  <c r="E178" i="22"/>
  <c r="G177" i="22"/>
  <c r="F178" i="22" l="1"/>
  <c r="D179" i="22"/>
  <c r="G178" i="22"/>
  <c r="E179" i="22"/>
  <c r="F179" i="22" l="1"/>
  <c r="D180" i="22"/>
  <c r="E180" i="22"/>
  <c r="G179" i="22"/>
  <c r="F180" i="22" l="1"/>
  <c r="D181" i="22"/>
  <c r="E181" i="22"/>
  <c r="G180" i="22"/>
  <c r="F181" i="22" l="1"/>
  <c r="D182" i="22"/>
  <c r="G181" i="22"/>
  <c r="E182" i="22"/>
  <c r="F182" i="22" l="1"/>
  <c r="D183" i="22"/>
  <c r="E183" i="22"/>
  <c r="G182" i="22"/>
  <c r="F183" i="22" l="1"/>
  <c r="G183" i="22"/>
  <c r="D184" i="22"/>
  <c r="E184" i="22"/>
  <c r="F184" i="22" l="1"/>
  <c r="D185" i="22"/>
  <c r="G184" i="22"/>
  <c r="E185" i="22"/>
  <c r="F185" i="22" l="1"/>
  <c r="D186" i="22"/>
  <c r="G185" i="22"/>
  <c r="E186" i="22"/>
  <c r="F186" i="22" l="1"/>
  <c r="D187" i="22"/>
  <c r="E187" i="22"/>
  <c r="G186" i="22"/>
  <c r="F187" i="22" l="1"/>
  <c r="D188" i="22"/>
  <c r="G187" i="22"/>
  <c r="E188" i="22"/>
  <c r="F188" i="22" l="1"/>
  <c r="D189" i="22"/>
  <c r="E189" i="22"/>
  <c r="G188" i="22"/>
  <c r="F189" i="22" l="1"/>
  <c r="D190" i="22"/>
  <c r="E190" i="22"/>
  <c r="G189" i="22"/>
  <c r="F190" i="22" l="1"/>
  <c r="D191" i="22"/>
  <c r="G190" i="22"/>
  <c r="E191" i="22"/>
  <c r="F191" i="22" l="1"/>
  <c r="D192" i="22"/>
  <c r="G191" i="22"/>
  <c r="E192" i="22"/>
  <c r="F192" i="22" l="1"/>
  <c r="D193" i="22"/>
  <c r="E193" i="22"/>
  <c r="G192" i="22"/>
  <c r="F193" i="22" l="1"/>
  <c r="D194" i="22"/>
  <c r="E194" i="22"/>
  <c r="G193" i="22"/>
  <c r="F194" i="22" l="1"/>
  <c r="D195" i="22"/>
  <c r="E195" i="22"/>
  <c r="G194" i="22"/>
  <c r="F195" i="22" l="1"/>
  <c r="D196" i="22"/>
  <c r="E196" i="22"/>
  <c r="G195" i="22"/>
  <c r="F196" i="22" l="1"/>
  <c r="D197" i="22"/>
  <c r="G196" i="22"/>
  <c r="E197" i="22"/>
  <c r="F197" i="22" l="1"/>
  <c r="D198" i="22"/>
  <c r="G197" i="22"/>
  <c r="E198" i="22"/>
  <c r="F198" i="22" l="1"/>
  <c r="D199" i="22"/>
  <c r="G198" i="22"/>
  <c r="E199" i="22"/>
  <c r="F199" i="22" l="1"/>
  <c r="D200" i="22"/>
  <c r="E200" i="22"/>
  <c r="G199" i="22"/>
  <c r="F200" i="22" l="1"/>
  <c r="D201" i="22"/>
  <c r="E201" i="22"/>
  <c r="G200" i="22"/>
  <c r="F201" i="22" l="1"/>
  <c r="D202" i="22"/>
  <c r="E202" i="22"/>
  <c r="G201" i="22"/>
  <c r="F202" i="22" l="1"/>
  <c r="D203" i="22"/>
  <c r="G202" i="22"/>
  <c r="E203" i="22"/>
  <c r="F203" i="22" l="1"/>
  <c r="D204" i="22"/>
  <c r="G203" i="22"/>
  <c r="E204" i="22"/>
  <c r="F204" i="22" l="1"/>
  <c r="D205" i="22"/>
  <c r="E205" i="22"/>
  <c r="G204" i="22"/>
  <c r="F205" i="22" l="1"/>
  <c r="D206" i="22"/>
  <c r="E206" i="22"/>
  <c r="G205" i="22"/>
  <c r="F206" i="22" l="1"/>
  <c r="G206" i="22"/>
  <c r="D207" i="22"/>
  <c r="E207" i="22"/>
  <c r="F207" i="22" l="1"/>
  <c r="D208" i="22"/>
  <c r="G207" i="22"/>
  <c r="E208" i="22"/>
  <c r="F208" i="22" l="1"/>
  <c r="D209" i="22"/>
  <c r="G208" i="22"/>
  <c r="E209" i="22"/>
  <c r="F209" i="22" l="1"/>
  <c r="D210" i="22"/>
  <c r="G209" i="22"/>
  <c r="E210" i="22"/>
  <c r="F210" i="22" l="1"/>
  <c r="D211" i="22"/>
  <c r="E211" i="22"/>
  <c r="G210" i="22"/>
  <c r="F211" i="22" l="1"/>
  <c r="D212" i="22"/>
  <c r="E212" i="22"/>
  <c r="G211" i="22"/>
  <c r="F212" i="22" l="1"/>
  <c r="D213" i="22"/>
  <c r="G212" i="22"/>
  <c r="E213" i="22"/>
  <c r="F213" i="22" l="1"/>
  <c r="G213" i="22"/>
  <c r="D214" i="22"/>
  <c r="E214" i="22"/>
  <c r="F214" i="22" l="1"/>
  <c r="E215" i="22"/>
  <c r="D215" i="22"/>
  <c r="G214" i="22"/>
  <c r="F215" i="22" l="1"/>
  <c r="E216" i="22"/>
  <c r="D216" i="22"/>
  <c r="G215" i="22"/>
  <c r="F216" i="22" l="1"/>
  <c r="D217" i="22"/>
  <c r="G216" i="22"/>
  <c r="E217" i="22"/>
  <c r="F217" i="22" l="1"/>
  <c r="D218" i="22"/>
  <c r="G217" i="22"/>
  <c r="E218" i="22"/>
  <c r="F218" i="22" l="1"/>
  <c r="E219" i="22"/>
  <c r="G218" i="22"/>
  <c r="D219" i="22"/>
  <c r="F219" i="22" l="1"/>
  <c r="D220" i="22"/>
  <c r="E220" i="22"/>
  <c r="G219" i="22"/>
  <c r="F220" i="22" l="1"/>
  <c r="D221" i="22"/>
  <c r="G220" i="22"/>
  <c r="E221" i="22"/>
  <c r="F221" i="22" l="1"/>
  <c r="D222" i="22"/>
  <c r="G221" i="22"/>
  <c r="E222" i="22"/>
  <c r="F222" i="22" l="1"/>
  <c r="D223" i="22"/>
  <c r="E223" i="22"/>
  <c r="G222" i="22"/>
  <c r="F223" i="22" l="1"/>
  <c r="D224" i="22"/>
  <c r="G223" i="22"/>
  <c r="E224" i="22"/>
  <c r="F224" i="22" l="1"/>
  <c r="D225" i="22"/>
  <c r="E225" i="22"/>
  <c r="G224" i="22"/>
  <c r="F225" i="22" l="1"/>
  <c r="D226" i="22"/>
  <c r="G225" i="22"/>
  <c r="E226" i="22"/>
  <c r="F226" i="22" l="1"/>
  <c r="D227" i="22"/>
  <c r="E227" i="22"/>
  <c r="G226" i="22"/>
  <c r="F227" i="22" l="1"/>
  <c r="D228" i="22"/>
  <c r="G227" i="22"/>
  <c r="E228" i="22"/>
  <c r="F228" i="22" l="1"/>
  <c r="D229" i="22"/>
  <c r="E229" i="22"/>
  <c r="G228" i="22"/>
  <c r="F229" i="22" l="1"/>
  <c r="D230" i="22"/>
  <c r="E230" i="22"/>
  <c r="G229" i="22"/>
  <c r="F230" i="22" l="1"/>
  <c r="G230" i="22"/>
  <c r="D231" i="22"/>
  <c r="E231" i="22"/>
  <c r="F231" i="22" l="1"/>
  <c r="D232" i="22"/>
  <c r="E232" i="22"/>
  <c r="G231" i="22"/>
  <c r="F232" i="22" l="1"/>
  <c r="D233" i="22"/>
  <c r="E233" i="22"/>
  <c r="G232" i="22"/>
  <c r="F233" i="22" l="1"/>
  <c r="D234" i="22"/>
  <c r="G233" i="22"/>
  <c r="E234" i="22"/>
  <c r="F234" i="22" l="1"/>
  <c r="D235" i="22"/>
  <c r="E235" i="22"/>
  <c r="G234" i="22"/>
  <c r="F235" i="22" l="1"/>
  <c r="D236" i="22"/>
  <c r="G235" i="22"/>
  <c r="E236" i="22"/>
  <c r="F236" i="22" l="1"/>
  <c r="G236" i="22"/>
  <c r="D237" i="22"/>
  <c r="E237" i="22"/>
  <c r="F237" i="22" l="1"/>
  <c r="D238" i="22"/>
  <c r="E238" i="22"/>
  <c r="G237" i="22"/>
  <c r="F238" i="22" l="1"/>
  <c r="D239" i="22"/>
  <c r="G238" i="22"/>
  <c r="E239" i="22"/>
  <c r="F239" i="22" l="1"/>
  <c r="D240" i="22"/>
  <c r="E240" i="22"/>
  <c r="G239" i="22"/>
  <c r="F240" i="22" l="1"/>
  <c r="D241" i="22"/>
  <c r="G240" i="22"/>
  <c r="E241" i="22"/>
  <c r="F241" i="22" l="1"/>
  <c r="E242" i="22"/>
  <c r="G241" i="22"/>
  <c r="D242" i="22"/>
  <c r="F242" i="22" l="1"/>
  <c r="D243" i="22"/>
  <c r="G242" i="22"/>
  <c r="E243" i="22"/>
  <c r="F243" i="22" l="1"/>
  <c r="D244" i="22"/>
  <c r="E244" i="22"/>
  <c r="G243" i="22"/>
  <c r="F244" i="22" l="1"/>
  <c r="D245" i="22"/>
  <c r="G244" i="22"/>
  <c r="E245" i="22"/>
  <c r="E246" i="22" l="1"/>
  <c r="D246" i="22"/>
  <c r="F245" i="22"/>
  <c r="G245" i="22"/>
  <c r="F246" i="22" l="1"/>
  <c r="E247" i="22"/>
  <c r="G246" i="22"/>
  <c r="D247" i="22"/>
  <c r="D248" i="22" l="1"/>
  <c r="G247" i="22"/>
  <c r="E248" i="22"/>
  <c r="F247" i="22"/>
  <c r="F248" i="22" l="1"/>
  <c r="D249" i="22"/>
  <c r="E249" i="22"/>
  <c r="G248" i="22"/>
  <c r="F249" i="22" l="1"/>
  <c r="D250" i="22"/>
  <c r="G249" i="22"/>
  <c r="E250" i="22"/>
  <c r="F250" i="22" l="1"/>
  <c r="E251" i="22"/>
  <c r="G250" i="22"/>
  <c r="D251" i="22"/>
  <c r="G251" i="22" l="1"/>
  <c r="F251" i="22"/>
  <c r="E252" i="22"/>
  <c r="D252" i="22"/>
  <c r="F252" i="22" l="1"/>
  <c r="D253" i="22"/>
  <c r="G252" i="22"/>
  <c r="E253" i="22"/>
  <c r="F253" i="22" l="1"/>
  <c r="G253" i="22"/>
  <c r="E254" i="22"/>
  <c r="D254" i="22"/>
  <c r="F254" i="22" l="1"/>
  <c r="D255" i="22"/>
  <c r="G254" i="22"/>
  <c r="E255" i="22"/>
  <c r="G255" i="22" l="1"/>
  <c r="F255" i="22"/>
  <c r="D256" i="22"/>
  <c r="E256" i="22"/>
  <c r="F256" i="22" l="1"/>
  <c r="D257" i="22"/>
  <c r="G256" i="22"/>
  <c r="E257" i="22"/>
  <c r="F257" i="22" l="1"/>
  <c r="D258" i="22"/>
  <c r="E258" i="22"/>
  <c r="G257" i="22"/>
  <c r="F258" i="22" l="1"/>
  <c r="E259" i="22"/>
  <c r="D259" i="22"/>
  <c r="G258" i="22"/>
  <c r="F259" i="22" l="1"/>
  <c r="E260" i="22"/>
  <c r="G259" i="22"/>
  <c r="D260" i="22"/>
  <c r="F260" i="22" l="1"/>
  <c r="G260" i="22"/>
  <c r="D261" i="22"/>
  <c r="E261" i="22"/>
  <c r="F261" i="22" l="1"/>
  <c r="D262" i="22"/>
  <c r="E262" i="22"/>
  <c r="G261" i="22"/>
  <c r="E263" i="22" l="1"/>
  <c r="D263" i="22"/>
  <c r="F262" i="22"/>
  <c r="G262" i="22"/>
  <c r="D264" i="22" l="1"/>
  <c r="E264" i="22"/>
  <c r="G263" i="22"/>
  <c r="F263" i="22"/>
  <c r="F264" i="22" l="1"/>
  <c r="D265" i="22"/>
  <c r="G264" i="22"/>
  <c r="E265" i="22"/>
  <c r="F265" i="22" l="1"/>
  <c r="D266" i="22"/>
  <c r="E266" i="22"/>
  <c r="G265" i="22"/>
  <c r="F266" i="22" l="1"/>
  <c r="D267" i="22"/>
  <c r="G266" i="22"/>
  <c r="E267" i="22"/>
  <c r="F267" i="22" l="1"/>
  <c r="D268" i="22"/>
  <c r="G267" i="22"/>
  <c r="E268" i="22"/>
  <c r="F268" i="22" l="1"/>
  <c r="E269" i="22"/>
  <c r="D269" i="22"/>
  <c r="G268" i="22"/>
  <c r="F269" i="22" l="1"/>
  <c r="D270" i="22"/>
  <c r="E270" i="22"/>
  <c r="G269" i="22"/>
  <c r="F270" i="22" l="1"/>
  <c r="D271" i="22"/>
  <c r="G270" i="22"/>
  <c r="E271" i="22"/>
  <c r="F271" i="22" l="1"/>
  <c r="E272" i="22"/>
  <c r="D272" i="22"/>
  <c r="G271" i="22"/>
  <c r="F272" i="22" l="1"/>
  <c r="E273" i="22"/>
  <c r="G272" i="22"/>
  <c r="D273" i="22"/>
  <c r="F273" i="22" l="1"/>
  <c r="D274" i="22"/>
  <c r="E274" i="22"/>
  <c r="G273" i="22"/>
  <c r="F274" i="22" l="1"/>
  <c r="G274" i="22"/>
  <c r="D275" i="22"/>
  <c r="E275" i="22"/>
  <c r="F275" i="22" l="1"/>
  <c r="G275" i="22"/>
  <c r="D276" i="22"/>
  <c r="E276" i="22"/>
  <c r="F276" i="22" l="1"/>
  <c r="E277" i="22"/>
  <c r="G276" i="22"/>
  <c r="D277" i="22"/>
  <c r="F277" i="22" l="1"/>
  <c r="E278" i="22"/>
  <c r="G277" i="22"/>
  <c r="D278" i="22"/>
  <c r="F278" i="22" l="1"/>
  <c r="G278" i="22"/>
  <c r="E279" i="22"/>
  <c r="D279" i="22"/>
  <c r="F279" i="22" l="1"/>
  <c r="D280" i="22"/>
  <c r="G279" i="22"/>
  <c r="E280" i="22"/>
  <c r="F280" i="22" l="1"/>
  <c r="G280" i="22"/>
  <c r="E281" i="22"/>
  <c r="D281" i="22"/>
  <c r="F281" i="22" l="1"/>
  <c r="G281" i="22"/>
  <c r="E282" i="22"/>
  <c r="D282" i="22"/>
  <c r="F282" i="22" l="1"/>
  <c r="E283" i="22"/>
  <c r="D283" i="22"/>
  <c r="G282" i="22"/>
  <c r="F283" i="22" l="1"/>
  <c r="E284" i="22"/>
  <c r="G283" i="22"/>
  <c r="D284" i="22"/>
  <c r="F284" i="22" l="1"/>
  <c r="E285" i="22"/>
  <c r="G284" i="22"/>
  <c r="D285" i="22"/>
  <c r="F285" i="22" l="1"/>
  <c r="G285" i="22"/>
  <c r="D286" i="22"/>
  <c r="E286" i="22"/>
  <c r="F286" i="22" l="1"/>
  <c r="D287" i="22"/>
  <c r="E287" i="22"/>
  <c r="G286" i="22"/>
  <c r="F287" i="22" l="1"/>
  <c r="E288" i="22"/>
  <c r="G287" i="22"/>
  <c r="D288" i="22"/>
  <c r="F288" i="22" l="1"/>
  <c r="D289" i="22"/>
  <c r="G288" i="22"/>
  <c r="E289" i="22"/>
  <c r="F289" i="22" l="1"/>
  <c r="G289" i="22"/>
  <c r="D290" i="22"/>
  <c r="E290" i="22"/>
  <c r="F290" i="22" l="1"/>
  <c r="D291" i="22"/>
  <c r="G290" i="22"/>
  <c r="E291" i="22"/>
  <c r="F291" i="22" l="1"/>
  <c r="E292" i="22"/>
  <c r="G291" i="22"/>
  <c r="D292" i="22"/>
  <c r="F292" i="22" l="1"/>
  <c r="D293" i="22"/>
  <c r="E293" i="22"/>
  <c r="G292" i="22"/>
  <c r="F293" i="22" l="1"/>
  <c r="G293" i="22"/>
  <c r="D294" i="22"/>
  <c r="E294" i="22"/>
  <c r="F294" i="22" l="1"/>
  <c r="E295" i="22"/>
  <c r="G294" i="22"/>
  <c r="D295" i="22"/>
  <c r="F295" i="22" l="1"/>
  <c r="D296" i="22"/>
  <c r="E296" i="22"/>
  <c r="G295" i="22"/>
  <c r="F296" i="22" l="1"/>
  <c r="G296" i="22"/>
  <c r="E297" i="22"/>
  <c r="D297" i="22"/>
  <c r="F297" i="22" l="1"/>
  <c r="G297" i="22"/>
  <c r="E298" i="22"/>
  <c r="D298" i="22"/>
  <c r="F298" i="22" l="1"/>
  <c r="E299" i="22"/>
  <c r="D299" i="22"/>
  <c r="G298" i="22"/>
  <c r="F299" i="22" l="1"/>
  <c r="D300" i="22"/>
  <c r="E300" i="22"/>
  <c r="G299" i="22"/>
  <c r="F300" i="22" l="1"/>
  <c r="E301" i="22"/>
  <c r="D301" i="22"/>
  <c r="G300" i="22"/>
  <c r="F301" i="22" l="1"/>
  <c r="G301" i="22"/>
  <c r="D302" i="22"/>
  <c r="E302" i="22"/>
  <c r="F302" i="22" l="1"/>
  <c r="E303" i="22"/>
  <c r="G302" i="22"/>
  <c r="D303" i="22"/>
  <c r="F303" i="22" l="1"/>
  <c r="E304" i="22"/>
  <c r="G303" i="22"/>
  <c r="D304" i="22"/>
  <c r="F304" i="22" l="1"/>
  <c r="D305" i="22"/>
  <c r="E305" i="22"/>
  <c r="G304" i="22"/>
  <c r="F305" i="22" l="1"/>
  <c r="E306" i="22"/>
  <c r="G305" i="22"/>
  <c r="D306" i="22"/>
  <c r="F306" i="22" l="1"/>
  <c r="E307" i="22"/>
  <c r="G306" i="22"/>
  <c r="D307" i="22"/>
  <c r="F307" i="22" l="1"/>
  <c r="E308" i="22"/>
  <c r="G307" i="22"/>
  <c r="D308" i="22"/>
  <c r="F308" i="22" l="1"/>
  <c r="G308" i="22"/>
  <c r="D309" i="22"/>
  <c r="E309" i="22"/>
  <c r="F309" i="22" l="1"/>
  <c r="E310" i="22"/>
  <c r="D310" i="22"/>
  <c r="G309" i="22"/>
  <c r="F310" i="22" l="1"/>
  <c r="D311" i="22"/>
  <c r="E311" i="22"/>
  <c r="G310" i="22"/>
  <c r="F311" i="22" l="1"/>
  <c r="E312" i="22"/>
  <c r="G311" i="22"/>
  <c r="D312" i="22"/>
  <c r="F312" i="22" l="1"/>
  <c r="E313" i="22"/>
  <c r="G312" i="22"/>
  <c r="D313" i="22"/>
  <c r="F313" i="22" l="1"/>
  <c r="D314" i="22"/>
  <c r="E314" i="22"/>
  <c r="G313" i="22"/>
  <c r="F314" i="22" l="1"/>
  <c r="E315" i="22"/>
  <c r="G314" i="22"/>
  <c r="D315" i="22"/>
  <c r="F315" i="22" l="1"/>
  <c r="G315" i="22"/>
  <c r="E316" i="22"/>
  <c r="D316" i="22"/>
  <c r="F316" i="22" l="1"/>
  <c r="G316" i="22"/>
  <c r="E317" i="22"/>
  <c r="D317" i="22"/>
  <c r="F317" i="22" l="1"/>
  <c r="E318" i="22"/>
  <c r="D318" i="22"/>
  <c r="G317" i="22"/>
  <c r="F318" i="22" l="1"/>
  <c r="D319" i="22"/>
  <c r="E319" i="22"/>
  <c r="G318" i="22"/>
  <c r="F319" i="22" l="1"/>
  <c r="G319" i="22"/>
  <c r="E320" i="22"/>
  <c r="D320" i="22"/>
  <c r="F320" i="22" l="1"/>
  <c r="E321" i="22"/>
  <c r="D321" i="22"/>
  <c r="G320" i="22"/>
  <c r="F321" i="22" l="1"/>
  <c r="D322" i="22"/>
  <c r="G321" i="22"/>
  <c r="E322" i="22"/>
  <c r="F322" i="22" l="1"/>
  <c r="D323" i="22"/>
  <c r="G322" i="22"/>
  <c r="E323" i="22"/>
  <c r="F323" i="22" l="1"/>
  <c r="D324" i="22"/>
  <c r="E324" i="22"/>
  <c r="G323" i="22"/>
  <c r="F324" i="22" l="1"/>
  <c r="D325" i="22"/>
  <c r="E325" i="22"/>
  <c r="G324" i="22"/>
  <c r="F325" i="22" l="1"/>
  <c r="G325" i="22"/>
  <c r="D326" i="22"/>
  <c r="E326" i="22"/>
  <c r="F326" i="22" l="1"/>
  <c r="E327" i="22"/>
  <c r="D327" i="22"/>
  <c r="G326" i="22"/>
  <c r="F327" i="22" l="1"/>
  <c r="D328" i="22"/>
  <c r="G327" i="22"/>
  <c r="E328" i="22"/>
  <c r="F328" i="22" l="1"/>
  <c r="G328" i="22"/>
  <c r="E329" i="22"/>
  <c r="D329" i="22"/>
  <c r="F329" i="22" l="1"/>
  <c r="D330" i="22"/>
  <c r="E330" i="22"/>
  <c r="G329" i="22"/>
  <c r="F330" i="22" l="1"/>
  <c r="D331" i="22"/>
  <c r="G330" i="22"/>
  <c r="E331" i="22"/>
  <c r="F331" i="22" l="1"/>
  <c r="G331" i="22"/>
  <c r="E332" i="22"/>
  <c r="D332" i="22"/>
  <c r="F332" i="22" l="1"/>
  <c r="G332" i="22"/>
  <c r="E333" i="22"/>
  <c r="D333" i="22"/>
  <c r="F333" i="22" l="1"/>
  <c r="G333" i="22"/>
  <c r="E334" i="22"/>
  <c r="D334" i="22"/>
  <c r="F334" i="22" l="1"/>
  <c r="E335" i="22"/>
  <c r="D335" i="22"/>
  <c r="G334" i="22"/>
  <c r="F335" i="22" l="1"/>
  <c r="D336" i="22"/>
  <c r="E336" i="22"/>
  <c r="G335" i="22"/>
  <c r="F336" i="22" l="1"/>
  <c r="D337" i="22"/>
  <c r="G336" i="22"/>
  <c r="E337" i="22"/>
  <c r="F337" i="22" l="1"/>
  <c r="D338" i="22"/>
  <c r="G337" i="22"/>
  <c r="E338" i="22"/>
  <c r="F338" i="22" l="1"/>
  <c r="E339" i="22"/>
  <c r="G338" i="22"/>
  <c r="D339" i="22"/>
  <c r="F339" i="22" l="1"/>
  <c r="E340" i="22"/>
  <c r="D340" i="22"/>
  <c r="G339" i="22"/>
  <c r="F340" i="22" l="1"/>
  <c r="D341" i="22"/>
  <c r="G340" i="22"/>
  <c r="E341" i="22"/>
  <c r="F341" i="22" l="1"/>
  <c r="E342" i="22"/>
  <c r="G341" i="22"/>
  <c r="D342" i="22"/>
  <c r="F342" i="22" l="1"/>
  <c r="E343" i="22"/>
  <c r="D343" i="22"/>
  <c r="G342" i="22"/>
  <c r="F343" i="22" l="1"/>
  <c r="D344" i="22"/>
  <c r="G343" i="22"/>
  <c r="E344" i="22"/>
  <c r="F344" i="22" l="1"/>
  <c r="E345" i="22"/>
  <c r="D345" i="22"/>
  <c r="G344" i="22"/>
  <c r="F345" i="22" l="1"/>
  <c r="D346" i="22"/>
  <c r="G345" i="22"/>
  <c r="E346" i="22"/>
  <c r="F346" i="22" l="1"/>
  <c r="D347" i="22"/>
  <c r="G346" i="22"/>
  <c r="E347" i="22"/>
  <c r="F347" i="22" l="1"/>
  <c r="D348" i="22"/>
  <c r="G347" i="22"/>
  <c r="E348" i="22"/>
  <c r="F348" i="22" l="1"/>
  <c r="D349" i="22"/>
  <c r="E349" i="22"/>
  <c r="G348" i="22"/>
  <c r="F349" i="22" l="1"/>
  <c r="E350" i="22"/>
  <c r="D350" i="22"/>
  <c r="G349" i="22"/>
  <c r="F350" i="22" l="1"/>
  <c r="G350" i="22"/>
  <c r="E351" i="22"/>
  <c r="D351" i="22"/>
  <c r="F351" i="22" l="1"/>
  <c r="G351" i="22"/>
  <c r="D352" i="22"/>
  <c r="E352" i="22"/>
  <c r="F352" i="22" l="1"/>
  <c r="G352" i="22"/>
  <c r="E353" i="22"/>
  <c r="D353" i="22"/>
  <c r="F353" i="22" l="1"/>
  <c r="D354" i="22"/>
  <c r="G353" i="22"/>
  <c r="E354" i="22"/>
  <c r="F354" i="22" l="1"/>
  <c r="G354" i="22"/>
  <c r="E355" i="22"/>
  <c r="D355" i="22"/>
  <c r="F355" i="22" l="1"/>
  <c r="D356" i="22"/>
  <c r="E356" i="22"/>
  <c r="G355" i="22"/>
  <c r="F356" i="22" l="1"/>
  <c r="G356" i="22"/>
  <c r="D357" i="22"/>
  <c r="E357" i="22"/>
  <c r="F357" i="22" l="1"/>
  <c r="E358" i="22"/>
  <c r="G357" i="22"/>
  <c r="D358" i="22"/>
  <c r="F358" i="22" l="1"/>
  <c r="D359" i="22"/>
  <c r="E359" i="22"/>
  <c r="G358" i="22"/>
  <c r="F359" i="22" l="1"/>
  <c r="E360" i="22"/>
  <c r="G359" i="22"/>
  <c r="D360" i="22"/>
  <c r="F360" i="22" l="1"/>
  <c r="E361" i="22"/>
  <c r="D361" i="22"/>
  <c r="G360" i="22"/>
  <c r="F361" i="22" l="1"/>
  <c r="E362" i="22"/>
  <c r="G361" i="22"/>
  <c r="D362" i="22"/>
  <c r="F362" i="22" l="1"/>
  <c r="D363" i="22"/>
  <c r="G362" i="22"/>
  <c r="E363" i="22"/>
  <c r="F363" i="22" l="1"/>
  <c r="G363" i="22"/>
  <c r="E364" i="22"/>
  <c r="D364" i="22"/>
  <c r="F364" i="22" l="1"/>
  <c r="E365" i="22"/>
  <c r="D365" i="22"/>
  <c r="G364" i="22"/>
  <c r="F365" i="22" l="1"/>
  <c r="D366" i="22"/>
  <c r="E366" i="22"/>
  <c r="G365" i="22"/>
  <c r="F366" i="22" l="1"/>
  <c r="D367" i="22"/>
  <c r="G366" i="22"/>
  <c r="E367" i="22"/>
  <c r="G3" i="22" s="1"/>
  <c r="F367" i="22" l="1"/>
  <c r="G367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Нечаев Тихон Романович</author>
  </authors>
  <commentList>
    <comment ref="A7" authorId="0" shapeId="0" xr:uid="{4E83A959-A59D-4DAB-8986-383D836CBF1E}">
      <text>
        <r>
          <rPr>
            <b/>
            <sz val="9"/>
            <color indexed="81"/>
            <rFont val="Tahoma"/>
            <family val="2"/>
            <charset val="204"/>
          </rPr>
          <t>Нечаев Тихон Романович:</t>
        </r>
        <r>
          <rPr>
            <sz val="9"/>
            <color indexed="81"/>
            <rFont val="Tahoma"/>
            <family val="2"/>
            <charset val="204"/>
          </rPr>
          <t xml:space="preserve">
Госпрограмма. Льготная ипотека - ЗАКРЫТА</t>
        </r>
      </text>
    </comment>
  </commentList>
</comments>
</file>

<file path=xl/sharedStrings.xml><?xml version="1.0" encoding="utf-8"?>
<sst xmlns="http://schemas.openxmlformats.org/spreadsheetml/2006/main" count="152" uniqueCount="73">
  <si>
    <t>Продукт</t>
  </si>
  <si>
    <t>Сумма</t>
  </si>
  <si>
    <t>Новостройка</t>
  </si>
  <si>
    <t>Срок, мес.</t>
  </si>
  <si>
    <t>Платёж</t>
  </si>
  <si>
    <t>Проценты</t>
  </si>
  <si>
    <t>Вторичка</t>
  </si>
  <si>
    <t>Кредит под залог</t>
  </si>
  <si>
    <t>Сумма кредита</t>
  </si>
  <si>
    <t>Нажимаем alt + f11</t>
  </si>
  <si>
    <t>открываем</t>
  </si>
  <si>
    <t>выбираем Visible</t>
  </si>
  <si>
    <t>меняем ставки</t>
  </si>
  <si>
    <t>обратно alt+f11</t>
  </si>
  <si>
    <t>выбираем Hidden</t>
  </si>
  <si>
    <t>ставим пароль на файл свой либо мой</t>
  </si>
  <si>
    <t>Пароль для снятия защиты mems6acr</t>
  </si>
  <si>
    <t>выбираем программу по ипотеке</t>
  </si>
  <si>
    <t>в итоговом файле должна быть одна вкладка - Ипотечный калькулятор и защите на изменение данных</t>
  </si>
  <si>
    <t>№ платежа</t>
  </si>
  <si>
    <t>Ставка по кредиту</t>
  </si>
  <si>
    <t>Ежемесячный платеж</t>
  </si>
  <si>
    <t>Основной долг</t>
  </si>
  <si>
    <t>Остаток суммы задолженности</t>
  </si>
  <si>
    <t>Срок, мес</t>
  </si>
  <si>
    <t>Переплата</t>
  </si>
  <si>
    <t>Вторичный рынок</t>
  </si>
  <si>
    <t>КЗ</t>
  </si>
  <si>
    <t>Программа</t>
  </si>
  <si>
    <t>Новостройка. Семейная ипотека</t>
  </si>
  <si>
    <t>Госпрограмма. Льготная ипотека</t>
  </si>
  <si>
    <t>Ипотека для IT специалистов</t>
  </si>
  <si>
    <t>Мск, МО, СПБ, ЛенОбл</t>
  </si>
  <si>
    <t>другие регионы</t>
  </si>
  <si>
    <t>Сумма превышение лимита</t>
  </si>
  <si>
    <t>Выбранная программа</t>
  </si>
  <si>
    <t>Комбо</t>
  </si>
  <si>
    <t>Min по выбранной</t>
  </si>
  <si>
    <t>Max по выбранной</t>
  </si>
  <si>
    <t>Базовая ставка</t>
  </si>
  <si>
    <t>Ставка превышения</t>
  </si>
  <si>
    <t>Комбо ставка</t>
  </si>
  <si>
    <t>Регион приобретения объекта</t>
  </si>
  <si>
    <t>Макс лимит, субсидируемый ДОМ РФ</t>
  </si>
  <si>
    <t>Ставка по постановлению</t>
  </si>
  <si>
    <t>Макс лимит по продукту КОМБО</t>
  </si>
  <si>
    <t>Регион приобретения недвижимости</t>
  </si>
  <si>
    <t>Регион с численностью населения &lt; 1 млн</t>
  </si>
  <si>
    <t>Регион с численностью населения &gt;= 1 млн</t>
  </si>
  <si>
    <t>Выбранный вариант</t>
  </si>
  <si>
    <t>Вариации расчета</t>
  </si>
  <si>
    <t>Дальневосточный регион</t>
  </si>
  <si>
    <t>Максимально сумма</t>
  </si>
  <si>
    <t>Альтернативное предложение по выбранной программе (можно поменять сумму и срок)</t>
  </si>
  <si>
    <t>Да</t>
  </si>
  <si>
    <t>Нет</t>
  </si>
  <si>
    <t>Страховка есть?</t>
  </si>
  <si>
    <t>При отсутствии страхования +1% к Ставке превышения</t>
  </si>
  <si>
    <t>-</t>
  </si>
  <si>
    <t>Необходимый доход</t>
  </si>
  <si>
    <t>Платеж по ипотеке</t>
  </si>
  <si>
    <t>Платеж по карте, в мес</t>
  </si>
  <si>
    <t>Лимит</t>
  </si>
  <si>
    <t>Текущая задолженность</t>
  </si>
  <si>
    <t>Платежи по другим кредитам, в мес</t>
  </si>
  <si>
    <t>Вносим сумму платежей по действующим кредитам</t>
  </si>
  <si>
    <t>Вносим текущую задолженность по кредитным картам</t>
  </si>
  <si>
    <t>Вносим доступный лимит по кредитным картам</t>
  </si>
  <si>
    <t>Минимальная сумма дохода после вычета налогов</t>
  </si>
  <si>
    <t>От 10 000 000 до 15 000 000</t>
  </si>
  <si>
    <t>От 19 000 000 до 30 000 000</t>
  </si>
  <si>
    <t>От 6 100 000 до 15 000 000</t>
  </si>
  <si>
    <t>От 12 100 000 до 30 000 000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</si>
</sst>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₽&quot;;[Red]\-#,##0.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MTS Sans"/>
      <family val="3"/>
    </font>
    <font>
      <u/>
      <sz val="11"/>
      <color theme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0" tint="-0.49998474074526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Protection="1">
      <protection locked="0"/>
    </xf>
    <xf numFmtId="0" fontId="0" fillId="2" borderId="2" xfId="0" applyFill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" xfId="0" applyFont="1" applyBorder="1"/>
    <xf numFmtId="0" fontId="2" fillId="0" borderId="5" xfId="0" applyFont="1" applyBorder="1"/>
    <xf numFmtId="0" fontId="3" fillId="0" borderId="0" xfId="0" applyFont="1" applyAlignment="1" applyProtection="1">
      <alignment vertical="top"/>
      <protection hidden="1"/>
    </xf>
    <xf numFmtId="3" fontId="3" fillId="0" borderId="0" xfId="0" applyNumberFormat="1" applyFont="1" applyAlignment="1" applyProtection="1">
      <alignment vertical="top"/>
      <protection hidden="1"/>
    </xf>
    <xf numFmtId="10" fontId="3" fillId="0" borderId="0" xfId="1" applyNumberFormat="1" applyFont="1" applyAlignment="1" applyProtection="1">
      <alignment vertical="top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Protection="1">
      <protection hidden="1"/>
    </xf>
    <xf numFmtId="8" fontId="3" fillId="0" borderId="0" xfId="0" applyNumberFormat="1" applyFont="1" applyAlignment="1" applyProtection="1">
      <alignment vertical="top"/>
      <protection hidden="1"/>
    </xf>
    <xf numFmtId="0" fontId="2" fillId="2" borderId="7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10" fontId="0" fillId="0" borderId="4" xfId="1" applyNumberFormat="1" applyFont="1" applyBorder="1" applyAlignment="1" applyProtection="1">
      <alignment horizontal="center"/>
    </xf>
    <xf numFmtId="4" fontId="0" fillId="0" borderId="6" xfId="0" applyNumberFormat="1" applyFill="1" applyBorder="1" applyAlignment="1" applyProtection="1">
      <alignment horizontal="center"/>
    </xf>
    <xf numFmtId="4" fontId="0" fillId="0" borderId="4" xfId="0" applyNumberFormat="1" applyFill="1" applyBorder="1" applyProtection="1">
      <protection locked="0"/>
    </xf>
    <xf numFmtId="0" fontId="4" fillId="0" borderId="0" xfId="2" applyProtection="1">
      <protection locked="0"/>
    </xf>
    <xf numFmtId="10" fontId="0" fillId="0" borderId="4" xfId="1" applyNumberFormat="1" applyFont="1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9" fontId="0" fillId="0" borderId="4" xfId="0" applyNumberFormat="1" applyBorder="1"/>
    <xf numFmtId="9" fontId="0" fillId="0" borderId="6" xfId="0" applyNumberFormat="1" applyBorder="1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11" xfId="0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0" xfId="0" applyFont="1"/>
    <xf numFmtId="4" fontId="0" fillId="0" borderId="4" xfId="0" applyNumberFormat="1" applyBorder="1"/>
    <xf numFmtId="0" fontId="0" fillId="0" borderId="4" xfId="0" applyBorder="1" applyProtection="1">
      <protection locked="0"/>
    </xf>
    <xf numFmtId="0" fontId="0" fillId="0" borderId="0" xfId="0" applyBorder="1"/>
    <xf numFmtId="9" fontId="0" fillId="0" borderId="0" xfId="0" applyNumberFormat="1" applyBorder="1"/>
    <xf numFmtId="4" fontId="0" fillId="0" borderId="0" xfId="0" applyNumberFormat="1" applyBorder="1"/>
    <xf numFmtId="10" fontId="0" fillId="0" borderId="4" xfId="1" applyNumberFormat="1" applyFont="1" applyBorder="1"/>
    <xf numFmtId="10" fontId="0" fillId="0" borderId="0" xfId="0" applyNumberFormat="1" applyBorder="1"/>
    <xf numFmtId="0" fontId="0" fillId="0" borderId="15" xfId="0" applyBorder="1"/>
    <xf numFmtId="9" fontId="0" fillId="0" borderId="15" xfId="0" applyNumberFormat="1" applyBorder="1"/>
    <xf numFmtId="4" fontId="0" fillId="0" borderId="15" xfId="0" applyNumberFormat="1" applyBorder="1"/>
    <xf numFmtId="10" fontId="0" fillId="2" borderId="0" xfId="0" applyNumberFormat="1" applyFill="1" applyBorder="1"/>
    <xf numFmtId="10" fontId="0" fillId="0" borderId="11" xfId="0" applyNumberFormat="1" applyBorder="1"/>
    <xf numFmtId="10" fontId="0" fillId="0" borderId="13" xfId="0" applyNumberFormat="1" applyBorder="1"/>
    <xf numFmtId="9" fontId="0" fillId="0" borderId="14" xfId="0" applyNumberFormat="1" applyBorder="1"/>
    <xf numFmtId="10" fontId="0" fillId="0" borderId="12" xfId="0" applyNumberFormat="1" applyBorder="1"/>
    <xf numFmtId="0" fontId="5" fillId="0" borderId="0" xfId="0" applyFont="1" applyProtection="1">
      <protection locked="0"/>
    </xf>
    <xf numFmtId="0" fontId="0" fillId="3" borderId="4" xfId="0" applyFill="1" applyBorder="1" applyProtection="1">
      <protection locked="0"/>
    </xf>
    <xf numFmtId="0" fontId="0" fillId="2" borderId="4" xfId="0" applyFill="1" applyBorder="1" applyProtection="1">
      <protection locked="0"/>
    </xf>
    <xf numFmtId="10" fontId="0" fillId="4" borderId="4" xfId="1" applyNumberFormat="1" applyFont="1" applyFill="1" applyBorder="1" applyAlignment="1" applyProtection="1">
      <alignment horizontal="center"/>
    </xf>
    <xf numFmtId="4" fontId="0" fillId="4" borderId="6" xfId="0" applyNumberFormat="1" applyFill="1" applyBorder="1" applyAlignment="1" applyProtection="1">
      <alignment horizontal="center"/>
    </xf>
    <xf numFmtId="4" fontId="0" fillId="2" borderId="2" xfId="0" applyNumberForma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quotePrefix="1"/>
    <xf numFmtId="10" fontId="0" fillId="0" borderId="0" xfId="0" applyNumberFormat="1" applyFill="1" applyBorder="1"/>
    <xf numFmtId="0" fontId="2" fillId="0" borderId="1" xfId="0" applyFont="1" applyFill="1" applyBorder="1" applyProtection="1">
      <protection locked="0"/>
    </xf>
    <xf numFmtId="3" fontId="0" fillId="0" borderId="2" xfId="0" applyNumberFormat="1" applyBorder="1" applyProtection="1"/>
    <xf numFmtId="0" fontId="2" fillId="0" borderId="3" xfId="0" applyFont="1" applyFill="1" applyBorder="1" applyProtection="1">
      <protection locked="0"/>
    </xf>
    <xf numFmtId="3" fontId="0" fillId="0" borderId="4" xfId="0" applyNumberFormat="1" applyBorder="1" applyProtection="1"/>
    <xf numFmtId="3" fontId="0" fillId="0" borderId="4" xfId="0" applyNumberFormat="1" applyBorder="1" applyProtection="1">
      <protection locked="0"/>
    </xf>
    <xf numFmtId="0" fontId="8" fillId="0" borderId="3" xfId="0" applyFont="1" applyBorder="1" applyProtection="1">
      <protection locked="0"/>
    </xf>
    <xf numFmtId="0" fontId="2" fillId="0" borderId="5" xfId="0" applyFon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8" fontId="0" fillId="0" borderId="0" xfId="0" applyNumberFormat="1" applyProtection="1">
      <protection locked="0"/>
    </xf>
    <xf numFmtId="0" fontId="5" fillId="0" borderId="0" xfId="0" applyFont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" fontId="0" fillId="0" borderId="4" xfId="0" applyNumberForma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3" fontId="0" fillId="0" borderId="1" xfId="0" applyNumberFormat="1" applyBorder="1"/>
    <xf numFmtId="3" fontId="0" fillId="0" borderId="3" xfId="0" applyNumberFormat="1" applyBorder="1"/>
    <xf numFmtId="3" fontId="0" fillId="0" borderId="5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DFA72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11311</xdr:rowOff>
    </xdr:from>
    <xdr:to>
      <xdr:col>52</xdr:col>
      <xdr:colOff>595503</xdr:colOff>
      <xdr:row>53</xdr:row>
      <xdr:rowOff>140696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1285454-038F-4B22-A484-FCFDE271D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4311"/>
          <a:ext cx="32294703" cy="9082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outlinePr summaryBelow="0"/>
  </sheetPr>
  <dimension ref="B1:G39"/>
  <sheetViews>
    <sheetView showGridLines="0" tabSelected="1" zoomScaleNormal="100" workbookViewId="0">
      <selection activeCell="D8" sqref="D8"/>
    </sheetView>
  </sheetViews>
  <sheetFormatPr defaultRowHeight="15"/>
  <cols>
    <col min="1" max="1" width="8" style="1" customWidth="1"/>
    <col min="2" max="2" width="32.28515625" style="1" customWidth="1"/>
    <col min="3" max="3" width="52.28515625" style="1" customWidth="1"/>
    <col min="4" max="4" width="25.7109375" style="1" customWidth="1"/>
    <col min="5" max="5" width="32.42578125" style="1" bestFit="1" customWidth="1"/>
    <col min="6" max="6" width="49.28515625" style="1" customWidth="1"/>
    <col min="7" max="7" width="14.5703125" style="1" customWidth="1"/>
    <col min="8" max="16384" width="9.140625" style="1"/>
  </cols>
  <sheetData>
    <row r="1" spans="2:6" ht="15.75" thickBot="1"/>
    <row r="2" spans="2:6">
      <c r="B2" s="2" t="s">
        <v>0</v>
      </c>
      <c r="C2" s="3" t="s">
        <v>29</v>
      </c>
    </row>
    <row r="3" spans="2:6" ht="15.75" thickBot="1">
      <c r="B3" s="4" t="s">
        <v>42</v>
      </c>
      <c r="C3" s="55" t="s">
        <v>32</v>
      </c>
      <c r="E3" s="54" t="s">
        <v>53</v>
      </c>
    </row>
    <row r="4" spans="2:6">
      <c r="B4" s="4" t="s">
        <v>8</v>
      </c>
      <c r="C4" s="18">
        <v>12300000</v>
      </c>
      <c r="E4" s="2" t="s">
        <v>52</v>
      </c>
      <c r="F4" s="59">
        <v>12300000</v>
      </c>
    </row>
    <row r="5" spans="2:6">
      <c r="B5" s="4"/>
      <c r="C5" s="21"/>
      <c r="E5" s="4"/>
      <c r="F5" s="21"/>
    </row>
    <row r="6" spans="2:6">
      <c r="B6" s="4" t="s">
        <v>56</v>
      </c>
      <c r="C6" s="40" t="s">
        <v>54</v>
      </c>
      <c r="E6" s="4" t="s">
        <v>56</v>
      </c>
      <c r="F6" s="40" t="s">
        <v>54</v>
      </c>
    </row>
    <row r="7" spans="2:6">
      <c r="B7" s="60"/>
      <c r="C7" s="40"/>
      <c r="E7" s="60"/>
      <c r="F7" s="40"/>
    </row>
    <row r="8" spans="2:6">
      <c r="B8" s="4" t="s">
        <v>34</v>
      </c>
      <c r="C8" s="75">
        <f>IF(AND('Данные калькулятора'!B28&lt;1000000,C2="Ипотека для IT специалистов"),"Минимальная сумма превышения 1 млн",'Данные калькулятора'!B28)</f>
        <v>300000</v>
      </c>
      <c r="E8" s="4" t="s">
        <v>34</v>
      </c>
      <c r="F8" s="21">
        <f>IF(AND('Данные калькулятора'!B51&lt;1000000,C2="Ипотека для IT специалистов"),"Минимальная сумма превышения 1 млн",'Данные калькулятора'!B51)</f>
        <v>300000</v>
      </c>
    </row>
    <row r="9" spans="2:6">
      <c r="B9" s="4"/>
      <c r="C9" s="21"/>
      <c r="E9" s="4"/>
      <c r="F9" s="21"/>
    </row>
    <row r="10" spans="2:6">
      <c r="B10" s="4" t="s">
        <v>37</v>
      </c>
      <c r="C10" s="21">
        <f>'Данные калькулятора'!B22</f>
        <v>12000000</v>
      </c>
      <c r="E10" s="4" t="s">
        <v>37</v>
      </c>
      <c r="F10" s="21">
        <f>'Данные калькулятора'!B45</f>
        <v>12000000</v>
      </c>
    </row>
    <row r="11" spans="2:6">
      <c r="B11" s="4" t="s">
        <v>38</v>
      </c>
      <c r="C11" s="21">
        <f>'Данные калькулятора'!B23</f>
        <v>30000000</v>
      </c>
      <c r="E11" s="4" t="s">
        <v>38</v>
      </c>
      <c r="F11" s="21">
        <f>'Данные калькулятора'!B46</f>
        <v>30000000</v>
      </c>
    </row>
    <row r="12" spans="2:6">
      <c r="B12" s="4"/>
      <c r="C12" s="21"/>
      <c r="E12" s="4"/>
      <c r="F12" s="21"/>
    </row>
    <row r="13" spans="2:6">
      <c r="B13" s="4" t="s">
        <v>39</v>
      </c>
      <c r="C13" s="23">
        <f>'Данные калькулятора'!B25</f>
        <v>0.06</v>
      </c>
      <c r="E13" s="4" t="s">
        <v>39</v>
      </c>
      <c r="F13" s="23">
        <f>'Данные калькулятора'!B48</f>
        <v>0.06</v>
      </c>
    </row>
    <row r="14" spans="2:6">
      <c r="B14" s="4" t="s">
        <v>40</v>
      </c>
      <c r="C14" s="23">
        <f>'Данные калькулятора'!B26</f>
        <v>0.17899999999999999</v>
      </c>
      <c r="E14" s="4" t="s">
        <v>40</v>
      </c>
      <c r="F14" s="23">
        <f>'Данные калькулятора'!B49</f>
        <v>0.17899999999999999</v>
      </c>
    </row>
    <row r="15" spans="2:6">
      <c r="B15" s="4"/>
      <c r="C15" s="21"/>
      <c r="E15" s="4"/>
      <c r="F15" s="21"/>
    </row>
    <row r="16" spans="2:6">
      <c r="B16" s="4" t="s">
        <v>3</v>
      </c>
      <c r="C16" s="56">
        <v>360</v>
      </c>
      <c r="E16" s="4" t="s">
        <v>3</v>
      </c>
      <c r="F16" s="56">
        <v>360</v>
      </c>
    </row>
    <row r="17" spans="2:7">
      <c r="B17" s="4" t="s">
        <v>41</v>
      </c>
      <c r="C17" s="57">
        <f>IF(C8="Минимальная сумма превышения 1 млн","-",'Данные калькулятора'!B31)</f>
        <v>6.2902439024390244E-2</v>
      </c>
      <c r="E17" s="4" t="s">
        <v>41</v>
      </c>
      <c r="F17" s="57">
        <f>IF(F8="Минимальная сумма превышения 1 млн","-",'Данные калькулятора'!B54)</f>
        <v>6.2902439024390244E-2</v>
      </c>
    </row>
    <row r="18" spans="2:7" ht="15.75" thickBot="1">
      <c r="B18" s="5" t="s">
        <v>4</v>
      </c>
      <c r="C18" s="58">
        <f>-PMT(C17/12,C16,C4,,)</f>
        <v>76055.448048917387</v>
      </c>
      <c r="E18" s="5" t="s">
        <v>4</v>
      </c>
      <c r="F18" s="58">
        <f>-PMT(F17/12,F16,F4,,)</f>
        <v>76055.448048917387</v>
      </c>
    </row>
    <row r="19" spans="2:7" ht="15.75" thickBot="1"/>
    <row r="20" spans="2:7" s="24" customFormat="1" ht="30.75" thickBot="1">
      <c r="B20" s="25" t="s">
        <v>28</v>
      </c>
      <c r="C20" s="25" t="s">
        <v>46</v>
      </c>
      <c r="D20" s="34" t="s">
        <v>43</v>
      </c>
      <c r="E20" s="26" t="s">
        <v>45</v>
      </c>
      <c r="F20" s="26" t="s">
        <v>44</v>
      </c>
      <c r="G20" s="26" t="s">
        <v>40</v>
      </c>
    </row>
    <row r="21" spans="2:7">
      <c r="B21" s="84" t="s">
        <v>29</v>
      </c>
      <c r="C21" s="29" t="s">
        <v>33</v>
      </c>
      <c r="D21" s="79">
        <v>6000000</v>
      </c>
      <c r="E21" s="76" t="s">
        <v>71</v>
      </c>
      <c r="F21" s="52">
        <v>0.06</v>
      </c>
      <c r="G21" s="50">
        <v>0.17899999999999999</v>
      </c>
    </row>
    <row r="22" spans="2:7">
      <c r="B22" s="85"/>
      <c r="C22" s="30" t="s">
        <v>51</v>
      </c>
      <c r="D22" s="80">
        <v>6000000</v>
      </c>
      <c r="E22" s="77" t="s">
        <v>71</v>
      </c>
      <c r="F22" s="42">
        <v>0.05</v>
      </c>
      <c r="G22" s="53">
        <v>0.17899999999999999</v>
      </c>
    </row>
    <row r="23" spans="2:7" ht="15.75" thickBot="1">
      <c r="B23" s="86" t="s">
        <v>29</v>
      </c>
      <c r="C23" s="31" t="s">
        <v>32</v>
      </c>
      <c r="D23" s="81">
        <v>12000000</v>
      </c>
      <c r="E23" s="78" t="s">
        <v>72</v>
      </c>
      <c r="F23" s="47">
        <v>0.06</v>
      </c>
      <c r="G23" s="51">
        <v>0.17899999999999999</v>
      </c>
    </row>
    <row r="24" spans="2:7">
      <c r="B24" s="87" t="s">
        <v>31</v>
      </c>
      <c r="C24" s="30" t="s">
        <v>47</v>
      </c>
      <c r="D24" s="82">
        <v>9000000</v>
      </c>
      <c r="E24" s="76" t="s">
        <v>69</v>
      </c>
      <c r="F24" s="27">
        <v>0.05</v>
      </c>
      <c r="G24" s="53">
        <v>0.22900000000000001</v>
      </c>
    </row>
    <row r="25" spans="2:7" ht="15.75" thickBot="1">
      <c r="B25" s="88" t="s">
        <v>31</v>
      </c>
      <c r="C25" s="31" t="s">
        <v>48</v>
      </c>
      <c r="D25" s="83">
        <v>18000000</v>
      </c>
      <c r="E25" s="78" t="s">
        <v>70</v>
      </c>
      <c r="F25" s="28">
        <v>0.05</v>
      </c>
      <c r="G25" s="51">
        <v>0.22900000000000001</v>
      </c>
    </row>
    <row r="26" spans="2:7" ht="15.75" thickBot="1"/>
    <row r="27" spans="2:7" ht="15.75" thickBot="1">
      <c r="B27" s="89" t="s">
        <v>57</v>
      </c>
      <c r="C27" s="90"/>
    </row>
    <row r="28" spans="2:7">
      <c r="B28" s="74"/>
      <c r="C28" s="74"/>
    </row>
    <row r="30" spans="2:7" ht="15.75" thickBot="1"/>
    <row r="31" spans="2:7">
      <c r="B31" s="63" t="s">
        <v>59</v>
      </c>
      <c r="C31" s="64">
        <f>(C32+C33+C36)*100%/60%</f>
        <v>126759.08008152898</v>
      </c>
      <c r="D31" s="72" t="s">
        <v>68</v>
      </c>
    </row>
    <row r="32" spans="2:7">
      <c r="B32" s="65" t="s">
        <v>60</v>
      </c>
      <c r="C32" s="66">
        <f>C18</f>
        <v>76055.448048917387</v>
      </c>
      <c r="D32" s="71"/>
    </row>
    <row r="33" spans="2:4">
      <c r="B33" s="65" t="s">
        <v>61</v>
      </c>
      <c r="C33" s="67">
        <f>SUM(C34:C35)</f>
        <v>0</v>
      </c>
    </row>
    <row r="34" spans="2:4">
      <c r="B34" s="68" t="s">
        <v>62</v>
      </c>
      <c r="C34" s="73">
        <v>0</v>
      </c>
      <c r="D34" s="4" t="s">
        <v>67</v>
      </c>
    </row>
    <row r="35" spans="2:4">
      <c r="B35" s="68" t="s">
        <v>63</v>
      </c>
      <c r="C35" s="56">
        <v>0</v>
      </c>
      <c r="D35" s="4" t="s">
        <v>66</v>
      </c>
    </row>
    <row r="36" spans="2:4" ht="15.75" thickBot="1">
      <c r="B36" s="69" t="s">
        <v>64</v>
      </c>
      <c r="C36" s="70">
        <v>0</v>
      </c>
      <c r="D36" s="4" t="s">
        <v>65</v>
      </c>
    </row>
    <row r="39" spans="2:4">
      <c r="B39" s="22"/>
    </row>
  </sheetData>
  <mergeCells count="3">
    <mergeCell ref="B21:B23"/>
    <mergeCell ref="B24:B25"/>
    <mergeCell ref="B27:C27"/>
  </mergeCells>
  <conditionalFormatting sqref="C3">
    <cfRule type="expression" dxfId="7" priority="35">
      <formula>$B$3&lt;&gt;""</formula>
    </cfRule>
  </conditionalFormatting>
  <conditionalFormatting sqref="B3">
    <cfRule type="expression" dxfId="6" priority="31">
      <formula>$B$3="НЕОБХОДИМО ВЫБРАТЬ ИПОТЕКУ В СТОРОННЕМ БАНКЕ!"</formula>
    </cfRule>
  </conditionalFormatting>
  <conditionalFormatting sqref="C8">
    <cfRule type="containsText" dxfId="5" priority="8" operator="containsText" text="Ошибка">
      <formula>NOT(ISERROR(SEARCH("Ошибка",C8)))</formula>
    </cfRule>
    <cfRule type="cellIs" dxfId="4" priority="2" operator="equal">
      <formula>"Минимальная сумма превышения 1 млн"</formula>
    </cfRule>
  </conditionalFormatting>
  <conditionalFormatting sqref="F8">
    <cfRule type="containsText" dxfId="3" priority="4" operator="containsText" text="Ошибка">
      <formula>NOT(ISERROR(SEARCH("Ошибка",F8)))</formula>
    </cfRule>
    <cfRule type="cellIs" dxfId="2" priority="1" operator="equal">
      <formula>"Минимальная сумма превышения 1 млн"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929E5140-CE66-4EB8-B2C4-6810EAF60D48}">
            <xm:f>NOT(ISERROR(SEARCH("-",C8)))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containsText" priority="3" operator="containsText" id="{BD726699-1F7C-4E8F-BB61-C80482591526}">
            <xm:f>NOT(ISERROR(SEARCH("-",F8)))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8B79E55-C1EA-441A-ABAF-254E0CD3B7F0}">
          <x14:formula1>
            <xm:f>'Данные калькулятора'!$C$6:$C$8</xm:f>
          </x14:formula1>
          <xm:sqref>C3</xm:sqref>
        </x14:dataValidation>
        <x14:dataValidation type="list" allowBlank="1" showInputMessage="1" showErrorMessage="1" xr:uid="{00000000-0002-0000-0100-000008000000}">
          <x14:formula1>
            <xm:f>'Данные калькулятора'!$A$6:$A$8</xm:f>
          </x14:formula1>
          <xm:sqref>C2</xm:sqref>
        </x14:dataValidation>
        <x14:dataValidation type="list" allowBlank="1" showInputMessage="1" showErrorMessage="1" xr:uid="{F8C5E863-C05F-4A76-8CED-1A95687EB623}">
          <x14:formula1>
            <xm:f>'Данные калькулятора'!$A$13:$A$14</xm:f>
          </x14:formula1>
          <xm:sqref>C6</xm:sqref>
        </x14:dataValidation>
        <x14:dataValidation type="list" allowBlank="1" showInputMessage="1" showErrorMessage="1" xr:uid="{82C421C9-9261-4D67-ABE8-B2E14513C6C4}">
          <x14:formula1>
            <xm:f>'Данные калькулятора'!$A$36:$A$37</xm:f>
          </x14:formula1>
          <xm:sqref>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0"/>
  <dimension ref="B1:G641"/>
  <sheetViews>
    <sheetView zoomScale="70" zoomScaleNormal="70" workbookViewId="0">
      <selection activeCell="D91" sqref="D91"/>
    </sheetView>
  </sheetViews>
  <sheetFormatPr defaultRowHeight="15"/>
  <cols>
    <col min="2" max="2" width="18" style="1" bestFit="1" customWidth="1"/>
    <col min="3" max="3" width="13.42578125" style="1" bestFit="1" customWidth="1"/>
    <col min="4" max="5" width="17.5703125" style="1" bestFit="1" customWidth="1"/>
    <col min="6" max="6" width="21.85546875" style="1" bestFit="1" customWidth="1"/>
    <col min="7" max="7" width="30.7109375" style="1" bestFit="1" customWidth="1"/>
  </cols>
  <sheetData>
    <row r="1" spans="2:7" ht="15.75" thickBot="1"/>
    <row r="2" spans="2:7" ht="15.75" thickBot="1">
      <c r="B2" s="17" t="s">
        <v>1</v>
      </c>
      <c r="C2" s="17" t="s">
        <v>24</v>
      </c>
      <c r="D2" s="8"/>
      <c r="E2" s="8"/>
      <c r="F2" s="8"/>
      <c r="G2" s="17" t="s">
        <v>25</v>
      </c>
    </row>
    <row r="3" spans="2:7" ht="15.75" thickBot="1">
      <c r="B3" s="9">
        <f>'Ипотечный калькулятор'!C4</f>
        <v>12300000</v>
      </c>
      <c r="C3" s="9">
        <f>'Ипотечный калькулятор'!C16</f>
        <v>360</v>
      </c>
      <c r="D3" s="8"/>
      <c r="E3" s="8"/>
      <c r="F3" s="8"/>
      <c r="G3" s="13">
        <f>-SUM(E5:INDEX(E:E,C3+5-1,))</f>
        <v>15079961.297610261</v>
      </c>
    </row>
    <row r="4" spans="2:7" ht="15.75" thickBot="1">
      <c r="B4" s="14" t="s">
        <v>20</v>
      </c>
      <c r="C4" s="15" t="s">
        <v>19</v>
      </c>
      <c r="D4" s="15" t="s">
        <v>22</v>
      </c>
      <c r="E4" s="15" t="s">
        <v>5</v>
      </c>
      <c r="F4" s="15" t="s">
        <v>21</v>
      </c>
      <c r="G4" s="16" t="s">
        <v>23</v>
      </c>
    </row>
    <row r="5" spans="2:7">
      <c r="B5" s="10">
        <f>'Ипотечный калькулятор'!$C$17</f>
        <v>6.2902439024390244E-2</v>
      </c>
      <c r="C5" s="11">
        <v>1</v>
      </c>
      <c r="D5" s="13">
        <f>PPMT($B5/12,1,$C$3-C5+1,$B$3,0)</f>
        <v>-11580.448048917382</v>
      </c>
      <c r="E5" s="13">
        <f>-$B$3*$B$5/12</f>
        <v>-64475</v>
      </c>
      <c r="F5" s="13">
        <f t="shared" ref="F5:F68" si="0">SUM(D5:E5)</f>
        <v>-76055.448048917387</v>
      </c>
      <c r="G5" s="13">
        <f>($B$3+SUM(D5:$D$5))</f>
        <v>12288419.551951082</v>
      </c>
    </row>
    <row r="6" spans="2:7">
      <c r="B6" s="10">
        <f>'Ипотечный калькулятор'!$C$17</f>
        <v>6.2902439024390244E-2</v>
      </c>
      <c r="C6" s="12">
        <v>2</v>
      </c>
      <c r="D6" s="13">
        <f>PPMT($B6/12,1,$C$3-C6+1,$B$3+SUM($D5:D$5),0)</f>
        <v>-11641.15125119006</v>
      </c>
      <c r="E6" s="13">
        <f>-($B$3+SUM($D$5:$D5))*$B6/12</f>
        <v>-64414.296797727322</v>
      </c>
      <c r="F6" s="13">
        <f t="shared" si="0"/>
        <v>-76055.448048917387</v>
      </c>
      <c r="G6" s="13">
        <f>($B$3+SUM($D$5:$D6))</f>
        <v>12276778.400699893</v>
      </c>
    </row>
    <row r="7" spans="2:7">
      <c r="B7" s="10">
        <f>'Ипотечный калькулятор'!$C$17</f>
        <v>6.2902439024390244E-2</v>
      </c>
      <c r="C7" s="11">
        <v>3</v>
      </c>
      <c r="D7" s="13">
        <f>PPMT($B7/12,1,$C$3-C7+1,$B$3+SUM($D$5:D6),0)</f>
        <v>-11702.172651752699</v>
      </c>
      <c r="E7" s="13">
        <f>-($B$3+SUM($D$5:$D6))*$B7/12</f>
        <v>-64353.275397164682</v>
      </c>
      <c r="F7" s="13">
        <f t="shared" si="0"/>
        <v>-76055.448048917373</v>
      </c>
      <c r="G7" s="13">
        <f>($B$3+SUM($D$5:$D7))</f>
        <v>12265076.22804814</v>
      </c>
    </row>
    <row r="8" spans="2:7">
      <c r="B8" s="10">
        <f>'Ипотечный калькулятор'!$C$17</f>
        <v>6.2902439024390244E-2</v>
      </c>
      <c r="C8" s="12">
        <v>4</v>
      </c>
      <c r="D8" s="13">
        <f>PPMT($B8/12,1,$C$3-C8+1,$B$3+SUM($D$5:D7),0)</f>
        <v>-11763.513918559349</v>
      </c>
      <c r="E8" s="13">
        <f>-($B$3+SUM($D$5:$D7))*$B8/12</f>
        <v>-64291.934130358037</v>
      </c>
      <c r="F8" s="13">
        <f t="shared" si="0"/>
        <v>-76055.448048917387</v>
      </c>
      <c r="G8" s="13">
        <f>($B$3+SUM($D$5:$D8))</f>
        <v>12253312.71412958</v>
      </c>
    </row>
    <row r="9" spans="2:7">
      <c r="B9" s="10">
        <f>'Ипотечный калькулятор'!$C$17</f>
        <v>6.2902439024390244E-2</v>
      </c>
      <c r="C9" s="11">
        <v>5</v>
      </c>
      <c r="D9" s="13">
        <f>PPMT($B9/12,1,$C$3-C9+1,$B$3+SUM($D$5:D8),0)</f>
        <v>-11825.176728307246</v>
      </c>
      <c r="E9" s="13">
        <f>-($B$3+SUM($D$5:$D8))*$B9/12</f>
        <v>-64230.271320610133</v>
      </c>
      <c r="F9" s="13">
        <f t="shared" si="0"/>
        <v>-76055.448048917373</v>
      </c>
      <c r="G9" s="13">
        <f>($B$3+SUM($D$5:$D9))</f>
        <v>12241487.537401274</v>
      </c>
    </row>
    <row r="10" spans="2:7">
      <c r="B10" s="10">
        <f>'Ипотечный калькулятор'!$C$17</f>
        <v>6.2902439024390244E-2</v>
      </c>
      <c r="C10" s="12">
        <v>6</v>
      </c>
      <c r="D10" s="13">
        <f>PPMT($B10/12,1,$C$3-C10+1,$B$3+SUM($D$5:D9),0)</f>
        <v>-11887.162766482659</v>
      </c>
      <c r="E10" s="13">
        <f>-($B$3+SUM($D$5:$D9))*$B10/12</f>
        <v>-64168.285282434728</v>
      </c>
      <c r="F10" s="13">
        <f t="shared" si="0"/>
        <v>-76055.448048917387</v>
      </c>
      <c r="G10" s="13">
        <f>($B$3+SUM($D$5:$D10))</f>
        <v>12229600.374634791</v>
      </c>
    </row>
    <row r="11" spans="2:7">
      <c r="B11" s="10">
        <f>'Ипотечный калькулятор'!$C$17</f>
        <v>6.2902439024390244E-2</v>
      </c>
      <c r="C11" s="11">
        <v>7</v>
      </c>
      <c r="D11" s="13">
        <f>PPMT($B11/12,1,$C$3-C11+1,$B$3+SUM($D$5:D10),0)</f>
        <v>-11949.473727406965</v>
      </c>
      <c r="E11" s="13">
        <f>-($B$3+SUM($D$5:$D10))*$B11/12</f>
        <v>-64105.974321510417</v>
      </c>
      <c r="F11" s="13">
        <f t="shared" si="0"/>
        <v>-76055.448048917387</v>
      </c>
      <c r="G11" s="13">
        <f>($B$3+SUM($D$5:$D11))</f>
        <v>12217650.900907384</v>
      </c>
    </row>
    <row r="12" spans="2:7">
      <c r="B12" s="10">
        <f>'Ипотечный калькулятор'!$C$17</f>
        <v>6.2902439024390244E-2</v>
      </c>
      <c r="C12" s="12">
        <v>8</v>
      </c>
      <c r="D12" s="13">
        <f>PPMT($B12/12,1,$C$3-C12+1,$B$3+SUM($D$5:D11),0)</f>
        <v>-12012.111314282949</v>
      </c>
      <c r="E12" s="13">
        <f>-($B$3+SUM($D$5:$D11))*$B12/12</f>
        <v>-64043.336734634438</v>
      </c>
      <c r="F12" s="13">
        <f t="shared" si="0"/>
        <v>-76055.448048917387</v>
      </c>
      <c r="G12" s="13">
        <f>($B$3+SUM($D$5:$D12))</f>
        <v>12205638.789593101</v>
      </c>
    </row>
    <row r="13" spans="2:7">
      <c r="B13" s="10">
        <f>'Ипотечный калькулятор'!$C$17</f>
        <v>6.2902439024390244E-2</v>
      </c>
      <c r="C13" s="11">
        <v>9</v>
      </c>
      <c r="D13" s="13">
        <f>PPMT($B13/12,1,$C$3-C13+1,$B$3+SUM($D$5:D12),0)</f>
        <v>-12075.077239241353</v>
      </c>
      <c r="E13" s="13">
        <f>-($B$3+SUM($D$5:$D12))*$B13/12</f>
        <v>-63980.370809676031</v>
      </c>
      <c r="F13" s="13">
        <f t="shared" si="0"/>
        <v>-76055.448048917387</v>
      </c>
      <c r="G13" s="13">
        <f>($B$3+SUM($D$5:$D13))</f>
        <v>12193563.712353859</v>
      </c>
    </row>
    <row r="14" spans="2:7">
      <c r="B14" s="10">
        <f>'Ипотечный калькулятор'!$C$17</f>
        <v>6.2902439024390244E-2</v>
      </c>
      <c r="C14" s="12">
        <v>10</v>
      </c>
      <c r="D14" s="13">
        <f>PPMT($B14/12,1,$C$3-C14+1,$B$3+SUM($D$5:D13),0)</f>
        <v>-12138.373223387698</v>
      </c>
      <c r="E14" s="13">
        <f>-($B$3+SUM($D$5:$D13))*$B14/12</f>
        <v>-63917.074825529678</v>
      </c>
      <c r="F14" s="13">
        <f t="shared" si="0"/>
        <v>-76055.448048917373</v>
      </c>
      <c r="G14" s="13">
        <f>($B$3+SUM($D$5:$D14))</f>
        <v>12181425.339130472</v>
      </c>
    </row>
    <row r="15" spans="2:7">
      <c r="B15" s="10">
        <f>'Ипотечный калькулятор'!$C$17</f>
        <v>6.2902439024390244E-2</v>
      </c>
      <c r="C15" s="11">
        <v>11</v>
      </c>
      <c r="D15" s="13">
        <f>PPMT($B15/12,1,$C$3-C15+1,$B$3+SUM($D$5:D14),0)</f>
        <v>-12202.00099684932</v>
      </c>
      <c r="E15" s="13">
        <f>-($B$3+SUM($D$5:$D14))*$B15/12</f>
        <v>-63853.44705206807</v>
      </c>
      <c r="F15" s="13">
        <f t="shared" si="0"/>
        <v>-76055.448048917387</v>
      </c>
      <c r="G15" s="13">
        <f>($B$3+SUM($D$5:$D15))</f>
        <v>12169223.338133622</v>
      </c>
    </row>
    <row r="16" spans="2:7">
      <c r="B16" s="10">
        <f>'Ипотечный калькулятор'!$C$17</f>
        <v>6.2902439024390244E-2</v>
      </c>
      <c r="C16" s="12">
        <v>12</v>
      </c>
      <c r="D16" s="13">
        <f>PPMT($B16/12,1,$C$3-C16+1,$B$3+SUM($D$5:D15),0)</f>
        <v>-12265.962298822644</v>
      </c>
      <c r="E16" s="13">
        <f>-($B$3+SUM($D$5:$D15))*$B16/12</f>
        <v>-63789.485750094733</v>
      </c>
      <c r="F16" s="13">
        <f t="shared" si="0"/>
        <v>-76055.448048917373</v>
      </c>
      <c r="G16" s="13">
        <f>($B$3+SUM($D$5:$D16))</f>
        <v>12156957.3758348</v>
      </c>
    </row>
    <row r="17" spans="2:7">
      <c r="B17" s="10">
        <f>'Ипотечный калькулятор'!$C$17</f>
        <v>6.2902439024390244E-2</v>
      </c>
      <c r="C17" s="11">
        <v>13</v>
      </c>
      <c r="D17" s="13">
        <f>PPMT($B17/12,1,$C$3-C17+1,$B$3+SUM($D$5:D16),0)</f>
        <v>-12330.258877620738</v>
      </c>
      <c r="E17" s="13">
        <f>-($B$3+SUM($D$5:$D16))*$B17/12</f>
        <v>-63725.189171296654</v>
      </c>
      <c r="F17" s="13">
        <f t="shared" si="0"/>
        <v>-76055.448048917387</v>
      </c>
      <c r="G17" s="13">
        <f>($B$3+SUM($D$5:$D17))</f>
        <v>12144627.116957178</v>
      </c>
    </row>
    <row r="18" spans="2:7">
      <c r="B18" s="10">
        <f>'Ипотечный калькулятор'!$C$17</f>
        <v>6.2902439024390244E-2</v>
      </c>
      <c r="C18" s="12">
        <v>14</v>
      </c>
      <c r="D18" s="13">
        <f>PPMT($B18/12,1,$C$3-C18+1,$B$3+SUM($D$5:D17),0)</f>
        <v>-12394.892490721113</v>
      </c>
      <c r="E18" s="13">
        <f>-($B$3+SUM($D$5:$D17))*$B18/12</f>
        <v>-63660.555558196269</v>
      </c>
      <c r="F18" s="13">
        <f t="shared" si="0"/>
        <v>-76055.448048917387</v>
      </c>
      <c r="G18" s="13">
        <f>($B$3+SUM($D$5:$D18))</f>
        <v>12132232.224466458</v>
      </c>
    </row>
    <row r="19" spans="2:7">
      <c r="B19" s="10">
        <f>'Ипотечный калькулятор'!$C$17</f>
        <v>6.2902439024390244E-2</v>
      </c>
      <c r="C19" s="11">
        <v>15</v>
      </c>
      <c r="D19" s="13">
        <f>PPMT($B19/12,1,$C$3-C19+1,$B$3+SUM($D$5:D18),0)</f>
        <v>-12459.864904813734</v>
      </c>
      <c r="E19" s="13">
        <f>-($B$3+SUM($D$5:$D18))*$B19/12</f>
        <v>-63595.58314410365</v>
      </c>
      <c r="F19" s="13">
        <f t="shared" si="0"/>
        <v>-76055.448048917387</v>
      </c>
      <c r="G19" s="13">
        <f>($B$3+SUM($D$5:$D19))</f>
        <v>12119772.359561644</v>
      </c>
    </row>
    <row r="20" spans="2:7">
      <c r="B20" s="10">
        <f>'Ипотечный калькулятор'!$C$17</f>
        <v>6.2902439024390244E-2</v>
      </c>
      <c r="C20" s="12">
        <v>16</v>
      </c>
      <c r="D20" s="13">
        <f>PPMT($B20/12,1,$C$3-C20+1,$B$3+SUM($D$5:D19),0)</f>
        <v>-12525.177895849334</v>
      </c>
      <c r="E20" s="13">
        <f>-($B$3+SUM($D$5:$D19))*$B20/12</f>
        <v>-63530.270153068057</v>
      </c>
      <c r="F20" s="13">
        <f t="shared" si="0"/>
        <v>-76055.448048917387</v>
      </c>
      <c r="G20" s="13">
        <f>($B$3+SUM($D$5:$D20))</f>
        <v>12107247.181665795</v>
      </c>
    </row>
    <row r="21" spans="2:7">
      <c r="B21" s="10">
        <f>'Ипотечный калькулятор'!$C$17</f>
        <v>6.2902439024390244E-2</v>
      </c>
      <c r="C21" s="11">
        <v>17</v>
      </c>
      <c r="D21" s="13">
        <f>PPMT($B21/12,1,$C$3-C21+1,$B$3+SUM($D$5:D20),0)</f>
        <v>-12590.83324908794</v>
      </c>
      <c r="E21" s="13">
        <f>-($B$3+SUM($D$5:$D20))*$B21/12</f>
        <v>-63464.61479982944</v>
      </c>
      <c r="F21" s="13">
        <f t="shared" si="0"/>
        <v>-76055.448048917373</v>
      </c>
      <c r="G21" s="13">
        <f>($B$3+SUM($D$5:$D21))</f>
        <v>12094656.348416707</v>
      </c>
    </row>
    <row r="22" spans="2:7">
      <c r="B22" s="10">
        <f>'Ипотечный калькулятор'!$C$17</f>
        <v>6.2902439024390244E-2</v>
      </c>
      <c r="C22" s="12">
        <v>18</v>
      </c>
      <c r="D22" s="13">
        <f>PPMT($B22/12,1,$C$3-C22+1,$B$3+SUM($D$5:D21),0)</f>
        <v>-12656.832759147692</v>
      </c>
      <c r="E22" s="13">
        <f>-($B$3+SUM($D$5:$D21))*$B22/12</f>
        <v>-63398.615289769688</v>
      </c>
      <c r="F22" s="13">
        <f t="shared" si="0"/>
        <v>-76055.448048917373</v>
      </c>
      <c r="G22" s="13">
        <f>($B$3+SUM($D$5:$D22))</f>
        <v>12081999.515657559</v>
      </c>
    </row>
    <row r="23" spans="2:7">
      <c r="B23" s="10">
        <f>'Ипотечный калькулятор'!$C$17</f>
        <v>6.2902439024390244E-2</v>
      </c>
      <c r="C23" s="11">
        <v>19</v>
      </c>
      <c r="D23" s="13">
        <f>PPMT($B23/12,1,$C$3-C23+1,$B$3+SUM($D$5:D22),0)</f>
        <v>-12723.17823005388</v>
      </c>
      <c r="E23" s="13">
        <f>-($B$3+SUM($D$5:$D22))*$B23/12</f>
        <v>-63332.269818863504</v>
      </c>
      <c r="F23" s="13">
        <f t="shared" si="0"/>
        <v>-76055.448048917387</v>
      </c>
      <c r="G23" s="13">
        <f>($B$3+SUM($D$5:$D23))</f>
        <v>12069276.337427504</v>
      </c>
    </row>
    <row r="24" spans="2:7">
      <c r="B24" s="10">
        <f>'Ипотечный калькулятор'!$C$17</f>
        <v>6.2902439024390244E-2</v>
      </c>
      <c r="C24" s="12">
        <v>20</v>
      </c>
      <c r="D24" s="13">
        <f>PPMT($B24/12,1,$C$3-C24+1,$B$3+SUM($D$5:D23),0)</f>
        <v>-12789.871475288241</v>
      </c>
      <c r="E24" s="13">
        <f>-($B$3+SUM($D$5:$D23))*$B24/12</f>
        <v>-63265.576573629136</v>
      </c>
      <c r="F24" s="13">
        <f t="shared" si="0"/>
        <v>-76055.448048917373</v>
      </c>
      <c r="G24" s="13">
        <f>($B$3+SUM($D$5:$D24))</f>
        <v>12056486.465952218</v>
      </c>
    </row>
    <row r="25" spans="2:7">
      <c r="B25" s="10">
        <f>'Ипотечный калькулятор'!$C$17</f>
        <v>6.2902439024390244E-2</v>
      </c>
      <c r="C25" s="11">
        <v>21</v>
      </c>
      <c r="D25" s="13">
        <f>PPMT($B25/12,1,$C$3-C25+1,$B$3+SUM($D$5:D24),0)</f>
        <v>-12856.914317838588</v>
      </c>
      <c r="E25" s="13">
        <f>-($B$3+SUM($D$5:$D24))*$B25/12</f>
        <v>-63198.533731078795</v>
      </c>
      <c r="F25" s="13">
        <f t="shared" si="0"/>
        <v>-76055.448048917387</v>
      </c>
      <c r="G25" s="13">
        <f>($B$3+SUM($D$5:$D25))</f>
        <v>12043629.551634379</v>
      </c>
    </row>
    <row r="26" spans="2:7">
      <c r="B26" s="10">
        <f>'Ипотечный калькулятор'!$C$17</f>
        <v>6.2902439024390244E-2</v>
      </c>
      <c r="C26" s="12">
        <v>22</v>
      </c>
      <c r="D26" s="13">
        <f>PPMT($B26/12,1,$C$3-C26+1,$B$3+SUM($D$5:D25),0)</f>
        <v>-12924.308590248555</v>
      </c>
      <c r="E26" s="13">
        <f>-($B$3+SUM($D$5:$D25))*$B26/12</f>
        <v>-63131.139458668826</v>
      </c>
      <c r="F26" s="13">
        <f t="shared" si="0"/>
        <v>-76055.448048917373</v>
      </c>
      <c r="G26" s="13">
        <f>($B$3+SUM($D$5:$D26))</f>
        <v>12030705.243044131</v>
      </c>
    </row>
    <row r="27" spans="2:7">
      <c r="B27" s="10">
        <f>'Ипотечный калькулятор'!$C$17</f>
        <v>6.2902439024390244E-2</v>
      </c>
      <c r="C27" s="11">
        <v>23</v>
      </c>
      <c r="D27" s="13">
        <f>PPMT($B27/12,1,$C$3-C27+1,$B$3+SUM($D$5:D26),0)</f>
        <v>-12992.056134667766</v>
      </c>
      <c r="E27" s="13">
        <f>-($B$3+SUM($D$5:$D26))*$B27/12</f>
        <v>-63063.391914249623</v>
      </c>
      <c r="F27" s="13">
        <f t="shared" si="0"/>
        <v>-76055.448048917387</v>
      </c>
      <c r="G27" s="13">
        <f>($B$3+SUM($D$5:$D27))</f>
        <v>12017713.186909461</v>
      </c>
    </row>
    <row r="28" spans="2:7">
      <c r="B28" s="10">
        <f>'Ипотечный калькулятор'!$C$17</f>
        <v>6.2902439024390244E-2</v>
      </c>
      <c r="C28" s="12">
        <v>24</v>
      </c>
      <c r="D28" s="13">
        <f>PPMT($B28/12,1,$C$3-C28+1,$B$3+SUM($D$5:D27),0)</f>
        <v>-13060.158802902131</v>
      </c>
      <c r="E28" s="13">
        <f>-($B$3+SUM($D$5:$D27))*$B28/12</f>
        <v>-62995.289246015251</v>
      </c>
      <c r="F28" s="13">
        <f t="shared" si="0"/>
        <v>-76055.448048917387</v>
      </c>
      <c r="G28" s="13">
        <f>($B$3+SUM($D$5:$D28))</f>
        <v>12004653.028106559</v>
      </c>
    </row>
    <row r="29" spans="2:7">
      <c r="B29" s="10">
        <f>'Ипотечный калькулятор'!$C$17</f>
        <v>6.2902439024390244E-2</v>
      </c>
      <c r="C29" s="11">
        <v>25</v>
      </c>
      <c r="D29" s="13">
        <f>PPMT($B29/12,1,$C$3-C29+1,$B$3+SUM($D$5:D28),0)</f>
        <v>-13128.618456464497</v>
      </c>
      <c r="E29" s="13">
        <f>-($B$3+SUM($D$5:$D28))*$B29/12</f>
        <v>-62926.829592452879</v>
      </c>
      <c r="F29" s="13">
        <f t="shared" si="0"/>
        <v>-76055.448048917373</v>
      </c>
      <c r="G29" s="13">
        <f>($B$3+SUM($D$5:$D29))</f>
        <v>11991524.409650095</v>
      </c>
    </row>
    <row r="30" spans="2:7">
      <c r="B30" s="10">
        <f>'Ипотечный калькулятор'!$C$17</f>
        <v>6.2902439024390244E-2</v>
      </c>
      <c r="C30" s="12">
        <v>26</v>
      </c>
      <c r="D30" s="13">
        <f>PPMT($B30/12,1,$C$3-C30+1,$B$3+SUM($D$5:D29),0)</f>
        <v>-13197.436966625524</v>
      </c>
      <c r="E30" s="13">
        <f>-($B$3+SUM($D$5:$D29))*$B30/12</f>
        <v>-62858.011082291858</v>
      </c>
      <c r="F30" s="13">
        <f t="shared" si="0"/>
        <v>-76055.448048917387</v>
      </c>
      <c r="G30" s="13">
        <f>($B$3+SUM($D$5:$D30))</f>
        <v>11978326.972683471</v>
      </c>
    </row>
    <row r="31" spans="2:7">
      <c r="B31" s="10">
        <f>'Ипотечный калькулятор'!$C$17</f>
        <v>6.2902439024390244E-2</v>
      </c>
      <c r="C31" s="11">
        <v>27</v>
      </c>
      <c r="D31" s="13">
        <f>PPMT($B31/12,1,$C$3-C31+1,$B$3+SUM($D$5:D30),0)</f>
        <v>-13266.616214464804</v>
      </c>
      <c r="E31" s="13">
        <f>-($B$3+SUM($D$5:$D30))*$B31/12</f>
        <v>-62788.831834452583</v>
      </c>
      <c r="F31" s="13">
        <f t="shared" si="0"/>
        <v>-76055.448048917387</v>
      </c>
      <c r="G31" s="13">
        <f>($B$3+SUM($D$5:$D31))</f>
        <v>11965060.356469005</v>
      </c>
    </row>
    <row r="32" spans="2:7">
      <c r="B32" s="10">
        <f>'Ипотечный калькулятор'!$C$17</f>
        <v>6.2902439024390244E-2</v>
      </c>
      <c r="C32" s="12">
        <v>28</v>
      </c>
      <c r="D32" s="13">
        <f>PPMT($B32/12,1,$C$3-C32+1,$B$3+SUM($D$5:D31),0)</f>
        <v>-13336.158090922334</v>
      </c>
      <c r="E32" s="13">
        <f>-($B$3+SUM($D$5:$D31))*$B32/12</f>
        <v>-62719.289957995054</v>
      </c>
      <c r="F32" s="13">
        <f t="shared" si="0"/>
        <v>-76055.448048917387</v>
      </c>
      <c r="G32" s="13">
        <f>($B$3+SUM($D$5:$D32))</f>
        <v>11951724.198378082</v>
      </c>
    </row>
    <row r="33" spans="2:7">
      <c r="B33" s="10">
        <f>'Ипотечный калькулятор'!$C$17</f>
        <v>6.2902439024390244E-2</v>
      </c>
      <c r="C33" s="11">
        <v>29</v>
      </c>
      <c r="D33" s="13">
        <f>PPMT($B33/12,1,$C$3-C33+1,$B$3+SUM($D$5:D32),0)</f>
        <v>-13406.064496850153</v>
      </c>
      <c r="E33" s="13">
        <f>-($B$3+SUM($D$5:$D32))*$B33/12</f>
        <v>-62649.383552067222</v>
      </c>
      <c r="F33" s="13">
        <f t="shared" si="0"/>
        <v>-76055.448048917373</v>
      </c>
      <c r="G33" s="13">
        <f>($B$3+SUM($D$5:$D33))</f>
        <v>11938318.133881232</v>
      </c>
    </row>
    <row r="34" spans="2:7">
      <c r="B34" s="10">
        <f>'Ипотечный калькулятор'!$C$17</f>
        <v>6.2902439024390244E-2</v>
      </c>
      <c r="C34" s="12">
        <v>30</v>
      </c>
      <c r="D34" s="13">
        <f>PPMT($B34/12,1,$C$3-C34+1,$B$3+SUM($D$5:D33),0)</f>
        <v>-13476.337343064333</v>
      </c>
      <c r="E34" s="13">
        <f>-($B$3+SUM($D$5:$D33))*$B34/12</f>
        <v>-62579.11070585304</v>
      </c>
      <c r="F34" s="13">
        <f t="shared" si="0"/>
        <v>-76055.448048917373</v>
      </c>
      <c r="G34" s="13">
        <f>($B$3+SUM($D$5:$D34))</f>
        <v>11924841.796538169</v>
      </c>
    </row>
    <row r="35" spans="2:7">
      <c r="B35" s="10">
        <f>'Ипотечный калькулятор'!$C$17</f>
        <v>6.2902439024390244E-2</v>
      </c>
      <c r="C35" s="11">
        <v>31</v>
      </c>
      <c r="D35" s="13">
        <f>PPMT($B35/12,1,$C$3-C35+1,$B$3+SUM($D$5:D34),0)</f>
        <v>-13546.978550397187</v>
      </c>
      <c r="E35" s="13">
        <f>-($B$3+SUM($D$5:$D34))*$B35/12</f>
        <v>-62508.469498520193</v>
      </c>
      <c r="F35" s="13">
        <f t="shared" si="0"/>
        <v>-76055.448048917373</v>
      </c>
      <c r="G35" s="13">
        <f>($B$3+SUM($D$5:$D35))</f>
        <v>11911294.817987772</v>
      </c>
    </row>
    <row r="36" spans="2:7">
      <c r="B36" s="10">
        <f>'Ипотечный калькулятор'!$C$17</f>
        <v>6.2902439024390244E-2</v>
      </c>
      <c r="C36" s="12">
        <v>32</v>
      </c>
      <c r="D36" s="13">
        <f>PPMT($B36/12,1,$C$3-C36+1,$B$3+SUM($D$5:D35),0)</f>
        <v>-13617.990049749777</v>
      </c>
      <c r="E36" s="13">
        <f>-($B$3+SUM($D$5:$D35))*$B36/12</f>
        <v>-62437.457999167607</v>
      </c>
      <c r="F36" s="13">
        <f t="shared" si="0"/>
        <v>-76055.448048917387</v>
      </c>
      <c r="G36" s="13">
        <f>($B$3+SUM($D$5:$D36))</f>
        <v>11897676.827938022</v>
      </c>
    </row>
    <row r="37" spans="2:7">
      <c r="B37" s="10">
        <f>'Ипотечный калькулятор'!$C$17</f>
        <v>6.2902439024390244E-2</v>
      </c>
      <c r="C37" s="11">
        <v>33</v>
      </c>
      <c r="D37" s="13">
        <f>PPMT($B37/12,1,$C$3-C37+1,$B$3+SUM($D$5:D36),0)</f>
        <v>-13689.373782144707</v>
      </c>
      <c r="E37" s="13">
        <f>-($B$3+SUM($D$5:$D36))*$B37/12</f>
        <v>-62366.074266772681</v>
      </c>
      <c r="F37" s="13">
        <f t="shared" si="0"/>
        <v>-76055.448048917387</v>
      </c>
      <c r="G37" s="13">
        <f>($B$3+SUM($D$5:$D37))</f>
        <v>11883987.454155877</v>
      </c>
    </row>
    <row r="38" spans="2:7">
      <c r="B38" s="10">
        <f>'Ипотечный калькулятор'!$C$17</f>
        <v>6.2902439024390244E-2</v>
      </c>
      <c r="C38" s="12">
        <v>34</v>
      </c>
      <c r="D38" s="13">
        <f>PPMT($B38/12,1,$C$3-C38+1,$B$3+SUM($D$5:D37),0)</f>
        <v>-13761.131698779163</v>
      </c>
      <c r="E38" s="13">
        <f>-($B$3+SUM($D$5:$D37))*$B38/12</f>
        <v>-62294.316350138222</v>
      </c>
      <c r="F38" s="13">
        <f t="shared" si="0"/>
        <v>-76055.448048917387</v>
      </c>
      <c r="G38" s="13">
        <f>($B$3+SUM($D$5:$D38))</f>
        <v>11870226.322457097</v>
      </c>
    </row>
    <row r="39" spans="2:7">
      <c r="B39" s="10">
        <f>'Ипотечный калькулятор'!$C$17</f>
        <v>6.2902439024390244E-2</v>
      </c>
      <c r="C39" s="11">
        <v>35</v>
      </c>
      <c r="D39" s="13">
        <f>PPMT($B39/12,1,$C$3-C39+1,$B$3+SUM($D$5:D38),0)</f>
        <v>-13833.265761078244</v>
      </c>
      <c r="E39" s="13">
        <f>-($B$3+SUM($D$5:$D38))*$B39/12</f>
        <v>-62222.182287839132</v>
      </c>
      <c r="F39" s="13">
        <f t="shared" si="0"/>
        <v>-76055.448048917373</v>
      </c>
      <c r="G39" s="13">
        <f>($B$3+SUM($D$5:$D39))</f>
        <v>11856393.05669602</v>
      </c>
    </row>
    <row r="40" spans="2:7">
      <c r="B40" s="10">
        <f>'Ипотечный калькулятор'!$C$17</f>
        <v>6.2902439024390244E-2</v>
      </c>
      <c r="C40" s="12">
        <v>36</v>
      </c>
      <c r="D40" s="13">
        <f>PPMT($B40/12,1,$C$3-C40+1,$B$3+SUM($D$5:D39),0)</f>
        <v>-13905.777940748618</v>
      </c>
      <c r="E40" s="13">
        <f>-($B$3+SUM($D$5:$D39))*$B40/12</f>
        <v>-62149.670108168772</v>
      </c>
      <c r="F40" s="13">
        <f t="shared" si="0"/>
        <v>-76055.448048917387</v>
      </c>
      <c r="G40" s="13">
        <f>($B$3+SUM($D$5:$D40))</f>
        <v>11842487.27875527</v>
      </c>
    </row>
    <row r="41" spans="2:7">
      <c r="B41" s="10">
        <f>'Ипотечный калькулятор'!$C$17</f>
        <v>6.2902439024390244E-2</v>
      </c>
      <c r="C41" s="11">
        <v>37</v>
      </c>
      <c r="D41" s="13">
        <f>PPMT($B41/12,1,$C$3-C41+1,$B$3+SUM($D$5:D40),0)</f>
        <v>-13978.670219832335</v>
      </c>
      <c r="E41" s="13">
        <f>-($B$3+SUM($D$5:$D40))*$B41/12</f>
        <v>-62076.77782908504</v>
      </c>
      <c r="F41" s="13">
        <f t="shared" si="0"/>
        <v>-76055.448048917373</v>
      </c>
      <c r="G41" s="13">
        <f>($B$3+SUM($D$5:$D41))</f>
        <v>11828508.608535439</v>
      </c>
    </row>
    <row r="42" spans="2:7">
      <c r="B42" s="10">
        <f>'Ипотечный калькулятор'!$C$17</f>
        <v>6.2902439024390244E-2</v>
      </c>
      <c r="C42" s="12">
        <v>38</v>
      </c>
      <c r="D42" s="13">
        <f>PPMT($B42/12,1,$C$3-C42+1,$B$3+SUM($D$5:D41),0)</f>
        <v>-14051.94459076109</v>
      </c>
      <c r="E42" s="13">
        <f>-($B$3+SUM($D$5:$D41))*$B42/12</f>
        <v>-62003.503458156301</v>
      </c>
      <c r="F42" s="13">
        <f t="shared" si="0"/>
        <v>-76055.448048917387</v>
      </c>
      <c r="G42" s="13">
        <f>($B$3+SUM($D$5:$D42))</f>
        <v>11814456.663944677</v>
      </c>
    </row>
    <row r="43" spans="2:7">
      <c r="B43" s="10">
        <f>'Ипотечный калькулятор'!$C$17</f>
        <v>6.2902439024390244E-2</v>
      </c>
      <c r="C43" s="11">
        <v>39</v>
      </c>
      <c r="D43" s="13">
        <f>PPMT($B43/12,1,$C$3-C43+1,$B$3+SUM($D$5:D42),0)</f>
        <v>-14125.603056410628</v>
      </c>
      <c r="E43" s="13">
        <f>-($B$3+SUM($D$5:$D42))*$B43/12</f>
        <v>-61929.844992506754</v>
      </c>
      <c r="F43" s="13">
        <f t="shared" si="0"/>
        <v>-76055.448048917387</v>
      </c>
      <c r="G43" s="13">
        <f>($B$3+SUM($D$5:$D43))</f>
        <v>11800331.060888266</v>
      </c>
    </row>
    <row r="44" spans="2:7">
      <c r="B44" s="10">
        <f>'Ипотечный калькулятор'!$C$17</f>
        <v>6.2902439024390244E-2</v>
      </c>
      <c r="C44" s="12">
        <v>40</v>
      </c>
      <c r="D44" s="13">
        <f>PPMT($B44/12,1,$C$3-C44+1,$B$3+SUM($D$5:D43),0)</f>
        <v>-14199.647630155512</v>
      </c>
      <c r="E44" s="13">
        <f>-($B$3+SUM($D$5:$D43))*$B44/12</f>
        <v>-61855.800418761872</v>
      </c>
      <c r="F44" s="13">
        <f t="shared" si="0"/>
        <v>-76055.448048917387</v>
      </c>
      <c r="G44" s="13">
        <f>($B$3+SUM($D$5:$D44))</f>
        <v>11786131.413258111</v>
      </c>
    </row>
    <row r="45" spans="2:7">
      <c r="B45" s="10">
        <f>'Ипотечный калькулятор'!$C$17</f>
        <v>6.2902439024390244E-2</v>
      </c>
      <c r="C45" s="11">
        <v>41</v>
      </c>
      <c r="D45" s="13">
        <f>PPMT($B45/12,1,$C$3-C45+1,$B$3+SUM($D$5:D44),0)</f>
        <v>-14274.080335924156</v>
      </c>
      <c r="E45" s="13">
        <f>-($B$3+SUM($D$5:$D44))*$B45/12</f>
        <v>-61781.367712993233</v>
      </c>
      <c r="F45" s="13">
        <f t="shared" si="0"/>
        <v>-76055.448048917387</v>
      </c>
      <c r="G45" s="13">
        <f>($B$3+SUM($D$5:$D45))</f>
        <v>11771857.332922187</v>
      </c>
    </row>
    <row r="46" spans="2:7">
      <c r="B46" s="10">
        <f>'Ипотечный калькулятор'!$C$17</f>
        <v>6.2902439024390244E-2</v>
      </c>
      <c r="C46" s="12">
        <v>42</v>
      </c>
      <c r="D46" s="13">
        <f>PPMT($B46/12,1,$C$3-C46+1,$B$3+SUM($D$5:D45),0)</f>
        <v>-14348.903208254129</v>
      </c>
      <c r="E46" s="13">
        <f>-($B$3+SUM($D$5:$D45))*$B46/12</f>
        <v>-61706.544840663257</v>
      </c>
      <c r="F46" s="13">
        <f t="shared" si="0"/>
        <v>-76055.448048917387</v>
      </c>
      <c r="G46" s="13">
        <f>($B$3+SUM($D$5:$D46))</f>
        <v>11757508.429713933</v>
      </c>
    </row>
    <row r="47" spans="2:7">
      <c r="B47" s="10">
        <f>'Ипотечный калькулятор'!$C$17</f>
        <v>6.2902439024390244E-2</v>
      </c>
      <c r="C47" s="11">
        <v>43</v>
      </c>
      <c r="D47" s="13">
        <f>PPMT($B47/12,1,$C$3-C47+1,$B$3+SUM($D$5:D46),0)</f>
        <v>-14424.118292347803</v>
      </c>
      <c r="E47" s="13">
        <f>-($B$3+SUM($D$5:$D46))*$B47/12</f>
        <v>-61631.329756569583</v>
      </c>
      <c r="F47" s="13">
        <f t="shared" si="0"/>
        <v>-76055.448048917387</v>
      </c>
      <c r="G47" s="13">
        <f>($B$3+SUM($D$5:$D47))</f>
        <v>11743084.311421584</v>
      </c>
    </row>
    <row r="48" spans="2:7">
      <c r="B48" s="10">
        <f>'Ипотечный калькулятор'!$C$17</f>
        <v>6.2902439024390244E-2</v>
      </c>
      <c r="C48" s="12">
        <v>44</v>
      </c>
      <c r="D48" s="13">
        <f>PPMT($B48/12,1,$C$3-C48+1,$B$3+SUM($D$5:D47),0)</f>
        <v>-14499.727644128219</v>
      </c>
      <c r="E48" s="13">
        <f>-($B$3+SUM($D$5:$D47))*$B48/12</f>
        <v>-61555.720404789165</v>
      </c>
      <c r="F48" s="13">
        <f t="shared" si="0"/>
        <v>-76055.448048917387</v>
      </c>
      <c r="G48" s="13">
        <f>($B$3+SUM($D$5:$D48))</f>
        <v>11728584.583777457</v>
      </c>
    </row>
    <row r="49" spans="2:7">
      <c r="B49" s="10">
        <f>'Ипотечный калькулятор'!$C$17</f>
        <v>6.2902439024390244E-2</v>
      </c>
      <c r="C49" s="11">
        <v>45</v>
      </c>
      <c r="D49" s="13">
        <f>PPMT($B49/12,1,$C$3-C49+1,$B$3+SUM($D$5:D48),0)</f>
        <v>-14575.733330295308</v>
      </c>
      <c r="E49" s="13">
        <f>-($B$3+SUM($D$5:$D48))*$B49/12</f>
        <v>-61479.714718622075</v>
      </c>
      <c r="F49" s="13">
        <f t="shared" si="0"/>
        <v>-76055.448048917387</v>
      </c>
      <c r="G49" s="13">
        <f>($B$3+SUM($D$5:$D49))</f>
        <v>11714008.850447161</v>
      </c>
    </row>
    <row r="50" spans="2:7">
      <c r="B50" s="10">
        <f>'Ипотечный калькулятор'!$C$17</f>
        <v>6.2902439024390244E-2</v>
      </c>
      <c r="C50" s="12">
        <v>46</v>
      </c>
      <c r="D50" s="13">
        <f>PPMT($B50/12,1,$C$3-C50+1,$B$3+SUM($D$5:D49),0)</f>
        <v>-14652.137428382362</v>
      </c>
      <c r="E50" s="13">
        <f>-($B$3+SUM($D$5:$D49))*$B50/12</f>
        <v>-61403.31062053502</v>
      </c>
      <c r="F50" s="13">
        <f t="shared" si="0"/>
        <v>-76055.448048917387</v>
      </c>
      <c r="G50" s="13">
        <f>($B$3+SUM($D$5:$D50))</f>
        <v>11699356.713018779</v>
      </c>
    </row>
    <row r="51" spans="2:7">
      <c r="B51" s="10">
        <f>'Ипотечный калькулятор'!$C$17</f>
        <v>6.2902439024390244E-2</v>
      </c>
      <c r="C51" s="11">
        <v>47</v>
      </c>
      <c r="D51" s="13">
        <f>PPMT($B51/12,1,$C$3-C51+1,$B$3+SUM($D$5:D50),0)</f>
        <v>-14728.942026812849</v>
      </c>
      <c r="E51" s="13">
        <f>-($B$3+SUM($D$5:$D50))*$B51/12</f>
        <v>-61326.506022104535</v>
      </c>
      <c r="F51" s="13">
        <f t="shared" si="0"/>
        <v>-76055.448048917387</v>
      </c>
      <c r="G51" s="13">
        <f>($B$3+SUM($D$5:$D51))</f>
        <v>11684627.770991966</v>
      </c>
    </row>
    <row r="52" spans="2:7">
      <c r="B52" s="10">
        <f>'Ипотечный калькулятор'!$C$17</f>
        <v>6.2902439024390244E-2</v>
      </c>
      <c r="C52" s="12">
        <v>48</v>
      </c>
      <c r="D52" s="13">
        <f>PPMT($B52/12,1,$C$3-C52+1,$B$3+SUM($D$5:D51),0)</f>
        <v>-14806.149224957462</v>
      </c>
      <c r="E52" s="13">
        <f>-($B$3+SUM($D$5:$D51))*$B52/12</f>
        <v>-61249.298823959922</v>
      </c>
      <c r="F52" s="13">
        <f t="shared" si="0"/>
        <v>-76055.448048917387</v>
      </c>
      <c r="G52" s="13">
        <f>($B$3+SUM($D$5:$D52))</f>
        <v>11669821.621767009</v>
      </c>
    </row>
    <row r="53" spans="2:7">
      <c r="B53" s="10">
        <f>'Ипотечный калькулятор'!$C$17</f>
        <v>6.2902439024390244E-2</v>
      </c>
      <c r="C53" s="11">
        <v>49</v>
      </c>
      <c r="D53" s="13">
        <f>PPMT($B53/12,1,$C$3-C53+1,$B$3+SUM($D$5:D52),0)</f>
        <v>-14883.761133191538</v>
      </c>
      <c r="E53" s="13">
        <f>-($B$3+SUM($D$5:$D52))*$B53/12</f>
        <v>-61171.686915725848</v>
      </c>
      <c r="F53" s="13">
        <f t="shared" si="0"/>
        <v>-76055.448048917387</v>
      </c>
      <c r="G53" s="13">
        <f>($B$3+SUM($D$5:$D53))</f>
        <v>11654937.860633817</v>
      </c>
    </row>
    <row r="54" spans="2:7">
      <c r="B54" s="10">
        <f>'Ипотечный калькулятор'!$C$17</f>
        <v>6.2902439024390244E-2</v>
      </c>
      <c r="C54" s="12">
        <v>50</v>
      </c>
      <c r="D54" s="13">
        <f>PPMT($B54/12,1,$C$3-C54+1,$B$3+SUM($D$5:D53),0)</f>
        <v>-14961.779872952719</v>
      </c>
      <c r="E54" s="13">
        <f>-($B$3+SUM($D$5:$D53))*$B54/12</f>
        <v>-61093.668175964667</v>
      </c>
      <c r="F54" s="13">
        <f t="shared" si="0"/>
        <v>-76055.448048917387</v>
      </c>
      <c r="G54" s="13">
        <f>($B$3+SUM($D$5:$D54))</f>
        <v>11639976.080760865</v>
      </c>
    </row>
    <row r="55" spans="2:7">
      <c r="B55" s="10">
        <f>'Ипотечный калькулятор'!$C$17</f>
        <v>6.2902439024390244E-2</v>
      </c>
      <c r="C55" s="11">
        <v>51</v>
      </c>
      <c r="D55" s="13">
        <f>PPMT($B55/12,1,$C$3-C55+1,$B$3+SUM($D$5:D54),0)</f>
        <v>-15040.207576798948</v>
      </c>
      <c r="E55" s="13">
        <f>-($B$3+SUM($D$5:$D54))*$B55/12</f>
        <v>-61015.240472118436</v>
      </c>
      <c r="F55" s="13">
        <f t="shared" si="0"/>
        <v>-76055.448048917387</v>
      </c>
      <c r="G55" s="13">
        <f>($B$3+SUM($D$5:$D55))</f>
        <v>11624935.873184066</v>
      </c>
    </row>
    <row r="56" spans="2:7">
      <c r="B56" s="10">
        <f>'Ипотечный калькулятор'!$C$17</f>
        <v>6.2902439024390244E-2</v>
      </c>
      <c r="C56" s="12">
        <v>52</v>
      </c>
      <c r="D56" s="13">
        <f>PPMT($B56/12,1,$C$3-C56+1,$B$3+SUM($D$5:D55),0)</f>
        <v>-15119.046388466761</v>
      </c>
      <c r="E56" s="13">
        <f>-($B$3+SUM($D$5:$D55))*$B56/12</f>
        <v>-60936.401660450625</v>
      </c>
      <c r="F56" s="13">
        <f t="shared" si="0"/>
        <v>-76055.448048917387</v>
      </c>
      <c r="G56" s="13">
        <f>($B$3+SUM($D$5:$D56))</f>
        <v>11609816.826795598</v>
      </c>
    </row>
    <row r="57" spans="2:7">
      <c r="B57" s="10">
        <f>'Ипотечный калькулятор'!$C$17</f>
        <v>6.2902439024390244E-2</v>
      </c>
      <c r="C57" s="11">
        <v>53</v>
      </c>
      <c r="D57" s="13">
        <f>PPMT($B57/12,1,$C$3-C57+1,$B$3+SUM($D$5:D56),0)</f>
        <v>-15198.298462929881</v>
      </c>
      <c r="E57" s="13">
        <f>-($B$3+SUM($D$5:$D56))*$B57/12</f>
        <v>-60857.149585987499</v>
      </c>
      <c r="F57" s="13">
        <f t="shared" si="0"/>
        <v>-76055.448048917373</v>
      </c>
      <c r="G57" s="13">
        <f>($B$3+SUM($D$5:$D57))</f>
        <v>11594618.528332669</v>
      </c>
    </row>
    <row r="58" spans="2:7">
      <c r="B58" s="10">
        <f>'Ипотечный калькулятор'!$C$17</f>
        <v>6.2902439024390244E-2</v>
      </c>
      <c r="C58" s="12">
        <v>54</v>
      </c>
      <c r="D58" s="13">
        <f>PPMT($B58/12,1,$C$3-C58+1,$B$3+SUM($D$5:D57),0)</f>
        <v>-15277.965966458129</v>
      </c>
      <c r="E58" s="13">
        <f>-($B$3+SUM($D$5:$D57))*$B58/12</f>
        <v>-60777.482082459261</v>
      </c>
      <c r="F58" s="13">
        <f t="shared" si="0"/>
        <v>-76055.448048917387</v>
      </c>
      <c r="G58" s="13">
        <f>($B$3+SUM($D$5:$D58))</f>
        <v>11579340.56236621</v>
      </c>
    </row>
    <row r="59" spans="2:7">
      <c r="B59" s="10">
        <f>'Ипотечный калькулятор'!$C$17</f>
        <v>6.2902439024390244E-2</v>
      </c>
      <c r="C59" s="11">
        <v>55</v>
      </c>
      <c r="D59" s="13">
        <f>PPMT($B59/12,1,$C$3-C59+1,$B$3+SUM($D$5:D58),0)</f>
        <v>-15358.051076676617</v>
      </c>
      <c r="E59" s="13">
        <f>-($B$3+SUM($D$5:$D58))*$B59/12</f>
        <v>-60697.396972240764</v>
      </c>
      <c r="F59" s="13">
        <f t="shared" si="0"/>
        <v>-76055.448048917373</v>
      </c>
      <c r="G59" s="13">
        <f>($B$3+SUM($D$5:$D59))</f>
        <v>11563982.511289535</v>
      </c>
    </row>
    <row r="60" spans="2:7">
      <c r="B60" s="10">
        <f>'Ипотечный калькулятор'!$C$17</f>
        <v>6.2902439024390244E-2</v>
      </c>
      <c r="C60" s="12">
        <v>56</v>
      </c>
      <c r="D60" s="13">
        <f>PPMT($B60/12,1,$C$3-C60+1,$B$3+SUM($D$5:D59),0)</f>
        <v>-15438.555982625294</v>
      </c>
      <c r="E60" s="13">
        <f>-($B$3+SUM($D$5:$D59))*$B60/12</f>
        <v>-60616.892066292094</v>
      </c>
      <c r="F60" s="13">
        <f t="shared" si="0"/>
        <v>-76055.448048917387</v>
      </c>
      <c r="G60" s="13">
        <f>($B$3+SUM($D$5:$D60))</f>
        <v>11548543.955306908</v>
      </c>
    </row>
    <row r="61" spans="2:7">
      <c r="B61" s="10">
        <f>'Ипотечный калькулятор'!$C$17</f>
        <v>6.2902439024390244E-2</v>
      </c>
      <c r="C61" s="11">
        <v>57</v>
      </c>
      <c r="D61" s="13">
        <f>PPMT($B61/12,1,$C$3-C61+1,$B$3+SUM($D$5:D60),0)</f>
        <v>-15519.482884818764</v>
      </c>
      <c r="E61" s="13">
        <f>-($B$3+SUM($D$5:$D60))*$B61/12</f>
        <v>-60535.965164098605</v>
      </c>
      <c r="F61" s="13">
        <f t="shared" si="0"/>
        <v>-76055.448048917373</v>
      </c>
      <c r="G61" s="13">
        <f>($B$3+SUM($D$5:$D61))</f>
        <v>11533024.472422089</v>
      </c>
    </row>
    <row r="62" spans="2:7">
      <c r="B62" s="10">
        <f>'Ипотечный калькулятор'!$C$17</f>
        <v>6.2902439024390244E-2</v>
      </c>
      <c r="C62" s="12">
        <v>58</v>
      </c>
      <c r="D62" s="13">
        <f>PPMT($B62/12,1,$C$3-C62+1,$B$3+SUM($D$5:D61),0)</f>
        <v>-15600.833995306466</v>
      </c>
      <c r="E62" s="13">
        <f>-($B$3+SUM($D$5:$D61))*$B62/12</f>
        <v>-60454.614053610916</v>
      </c>
      <c r="F62" s="13">
        <f t="shared" si="0"/>
        <v>-76055.448048917387</v>
      </c>
      <c r="G62" s="13">
        <f>($B$3+SUM($D$5:$D62))</f>
        <v>11517423.638426784</v>
      </c>
    </row>
    <row r="63" spans="2:7">
      <c r="B63" s="10">
        <f>'Ипотечный калькулятор'!$C$17</f>
        <v>6.2902439024390244E-2</v>
      </c>
      <c r="C63" s="11">
        <v>59</v>
      </c>
      <c r="D63" s="13">
        <f>PPMT($B63/12,1,$C$3-C63+1,$B$3+SUM($D$5:D62),0)</f>
        <v>-15682.611537733081</v>
      </c>
      <c r="E63" s="13">
        <f>-($B$3+SUM($D$5:$D62))*$B63/12</f>
        <v>-60372.836511184309</v>
      </c>
      <c r="F63" s="13">
        <f t="shared" si="0"/>
        <v>-76055.448048917387</v>
      </c>
      <c r="G63" s="13">
        <f>($B$3+SUM($D$5:$D63))</f>
        <v>11501741.02688905</v>
      </c>
    </row>
    <row r="64" spans="2:7">
      <c r="B64" s="10">
        <f>'Ипотечный калькулятор'!$C$17</f>
        <v>6.2902439024390244E-2</v>
      </c>
      <c r="C64" s="12">
        <v>60</v>
      </c>
      <c r="D64" s="13">
        <f>PPMT($B64/12,1,$C$3-C64+1,$B$3+SUM($D$5:D63),0)</f>
        <v>-15764.817747399367</v>
      </c>
      <c r="E64" s="13">
        <f>-($B$3+SUM($D$5:$D63))*$B64/12</f>
        <v>-60290.630301518009</v>
      </c>
      <c r="F64" s="13">
        <f t="shared" si="0"/>
        <v>-76055.448048917373</v>
      </c>
      <c r="G64" s="13">
        <f>($B$3+SUM($D$5:$D64))</f>
        <v>11485976.209141651</v>
      </c>
    </row>
    <row r="65" spans="2:7">
      <c r="B65" s="10">
        <f>'Ипотечный калькулятор'!$C$17</f>
        <v>6.2902439024390244E-2</v>
      </c>
      <c r="C65" s="11">
        <v>61</v>
      </c>
      <c r="D65" s="13">
        <f>PPMT($B65/12,1,$C$3-C65+1,$B$3+SUM($D$5:D64),0)</f>
        <v>-15847.45487132324</v>
      </c>
      <c r="E65" s="13">
        <f>-($B$3+SUM($D$5:$D64))*$B65/12</f>
        <v>-60207.993177594144</v>
      </c>
      <c r="F65" s="13">
        <f t="shared" si="0"/>
        <v>-76055.448048917387</v>
      </c>
      <c r="G65" s="13">
        <f>($B$3+SUM($D$5:$D65))</f>
        <v>11470128.754270328</v>
      </c>
    </row>
    <row r="66" spans="2:7">
      <c r="B66" s="10">
        <f>'Ипотечный калькулятор'!$C$17</f>
        <v>6.2902439024390244E-2</v>
      </c>
      <c r="C66" s="12">
        <v>62</v>
      </c>
      <c r="D66" s="13">
        <f>PPMT($B66/12,1,$C$3-C66+1,$B$3+SUM($D$5:D65),0)</f>
        <v>-15930.525168301172</v>
      </c>
      <c r="E66" s="13">
        <f>-($B$3+SUM($D$5:$D65))*$B66/12</f>
        <v>-60124.922880616214</v>
      </c>
      <c r="F66" s="13">
        <f t="shared" si="0"/>
        <v>-76055.448048917387</v>
      </c>
      <c r="G66" s="13">
        <f>($B$3+SUM($D$5:$D66))</f>
        <v>11454198.229102027</v>
      </c>
    </row>
    <row r="67" spans="2:7">
      <c r="B67" s="10">
        <f>'Ипотечный калькулятор'!$C$17</f>
        <v>6.2902439024390244E-2</v>
      </c>
      <c r="C67" s="11">
        <v>63</v>
      </c>
      <c r="D67" s="13">
        <f>PPMT($B67/12,1,$C$3-C67+1,$B$3+SUM($D$5:D66),0)</f>
        <v>-16014.030908969969</v>
      </c>
      <c r="E67" s="13">
        <f>-($B$3+SUM($D$5:$D66))*$B67/12</f>
        <v>-60041.417139947414</v>
      </c>
      <c r="F67" s="13">
        <f t="shared" si="0"/>
        <v>-76055.448048917387</v>
      </c>
      <c r="G67" s="13">
        <f>($B$3+SUM($D$5:$D67))</f>
        <v>11438184.198193057</v>
      </c>
    </row>
    <row r="68" spans="2:7">
      <c r="B68" s="10">
        <f>'Ипотечный калькулятор'!$C$17</f>
        <v>6.2902439024390244E-2</v>
      </c>
      <c r="C68" s="12">
        <v>64</v>
      </c>
      <c r="D68" s="13">
        <f>PPMT($B68/12,1,$C$3-C68+1,$B$3+SUM($D$5:D67),0)</f>
        <v>-16097.974375868815</v>
      </c>
      <c r="E68" s="13">
        <f>-($B$3+SUM($D$5:$D67))*$B68/12</f>
        <v>-59957.473673048567</v>
      </c>
      <c r="F68" s="13">
        <f t="shared" si="0"/>
        <v>-76055.448048917387</v>
      </c>
      <c r="G68" s="13">
        <f>($B$3+SUM($D$5:$D68))</f>
        <v>11422086.223817188</v>
      </c>
    </row>
    <row r="69" spans="2:7">
      <c r="B69" s="10">
        <f>'Ипотечный калькулятор'!$C$17</f>
        <v>6.2902439024390244E-2</v>
      </c>
      <c r="C69" s="11">
        <v>65</v>
      </c>
      <c r="D69" s="13">
        <f>PPMT($B69/12,1,$C$3-C69+1,$B$3+SUM($D$5:D68),0)</f>
        <v>-16182.357863501673</v>
      </c>
      <c r="E69" s="13">
        <f>-($B$3+SUM($D$5:$D68))*$B69/12</f>
        <v>-59873.090185415705</v>
      </c>
      <c r="F69" s="13">
        <f t="shared" ref="F69:F132" si="1">SUM(D69:E69)</f>
        <v>-76055.448048917373</v>
      </c>
      <c r="G69" s="13">
        <f>($B$3+SUM($D$5:$D69))</f>
        <v>11405903.865953686</v>
      </c>
    </row>
    <row r="70" spans="2:7">
      <c r="B70" s="10">
        <f>'Ипотечный калькулятор'!$C$17</f>
        <v>6.2902439024390244E-2</v>
      </c>
      <c r="C70" s="12">
        <v>66</v>
      </c>
      <c r="D70" s="13">
        <f>PPMT($B70/12,1,$C$3-C70+1,$B$3+SUM($D$5:D69),0)</f>
        <v>-16267.183678399988</v>
      </c>
      <c r="E70" s="13">
        <f>-($B$3+SUM($D$5:$D69))*$B70/12</f>
        <v>-59788.26437051739</v>
      </c>
      <c r="F70" s="13">
        <f t="shared" si="1"/>
        <v>-76055.448048917373</v>
      </c>
      <c r="G70" s="13">
        <f>($B$3+SUM($D$5:$D70))</f>
        <v>11389636.682275286</v>
      </c>
    </row>
    <row r="71" spans="2:7">
      <c r="B71" s="10">
        <f>'Ипотечный калькулятор'!$C$17</f>
        <v>6.2902439024390244E-2</v>
      </c>
      <c r="C71" s="11">
        <v>67</v>
      </c>
      <c r="D71" s="13">
        <f>PPMT($B71/12,1,$C$3-C71+1,$B$3+SUM($D$5:D70),0)</f>
        <v>-16352.454139185751</v>
      </c>
      <c r="E71" s="13">
        <f>-($B$3+SUM($D$5:$D70))*$B71/12</f>
        <v>-59702.993909731631</v>
      </c>
      <c r="F71" s="13">
        <f t="shared" si="1"/>
        <v>-76055.448048917387</v>
      </c>
      <c r="G71" s="13">
        <f>($B$3+SUM($D$5:$D71))</f>
        <v>11373284.2281361</v>
      </c>
    </row>
    <row r="72" spans="2:7">
      <c r="B72" s="10">
        <f>'Ипотечный калькулятор'!$C$17</f>
        <v>6.2902439024390244E-2</v>
      </c>
      <c r="C72" s="12">
        <v>68</v>
      </c>
      <c r="D72" s="13">
        <f>PPMT($B72/12,1,$C$3-C72+1,$B$3+SUM($D$5:D71),0)</f>
        <v>-16438.171576634853</v>
      </c>
      <c r="E72" s="13">
        <f>-($B$3+SUM($D$5:$D71))*$B72/12</f>
        <v>-59617.27647228253</v>
      </c>
      <c r="F72" s="13">
        <f t="shared" si="1"/>
        <v>-76055.448048917387</v>
      </c>
      <c r="G72" s="13">
        <f>($B$3+SUM($D$5:$D72))</f>
        <v>11356846.056559466</v>
      </c>
    </row>
    <row r="73" spans="2:7">
      <c r="B73" s="10">
        <f>'Ипотечный калькулятор'!$C$17</f>
        <v>6.2902439024390244E-2</v>
      </c>
      <c r="C73" s="11">
        <v>69</v>
      </c>
      <c r="D73" s="13">
        <f>PPMT($B73/12,1,$C$3-C73+1,$B$3+SUM($D$5:D72),0)</f>
        <v>-16524.338333740834</v>
      </c>
      <c r="E73" s="13">
        <f>-($B$3+SUM($D$5:$D72))*$B73/12</f>
        <v>-59531.10971517655</v>
      </c>
      <c r="F73" s="13">
        <f t="shared" si="1"/>
        <v>-76055.448048917387</v>
      </c>
      <c r="G73" s="13">
        <f>($B$3+SUM($D$5:$D73))</f>
        <v>11340321.718225725</v>
      </c>
    </row>
    <row r="74" spans="2:7">
      <c r="B74" s="10">
        <f>'Ипотечный калькулятор'!$C$17</f>
        <v>6.2902439024390244E-2</v>
      </c>
      <c r="C74" s="12">
        <v>70</v>
      </c>
      <c r="D74" s="13">
        <f>PPMT($B74/12,1,$C$3-C74+1,$B$3+SUM($D$5:D73),0)</f>
        <v>-16610.956765778876</v>
      </c>
      <c r="E74" s="13">
        <f>-($B$3+SUM($D$5:$D73))*$B74/12</f>
        <v>-59444.491283138508</v>
      </c>
      <c r="F74" s="13">
        <f t="shared" si="1"/>
        <v>-76055.448048917387</v>
      </c>
      <c r="G74" s="13">
        <f>($B$3+SUM($D$5:$D74))</f>
        <v>11323710.761459947</v>
      </c>
    </row>
    <row r="75" spans="2:7">
      <c r="B75" s="10">
        <f>'Ипотечный калькулятор'!$C$17</f>
        <v>6.2902439024390244E-2</v>
      </c>
      <c r="C75" s="11">
        <v>71</v>
      </c>
      <c r="D75" s="13">
        <f>PPMT($B75/12,1,$C$3-C75+1,$B$3+SUM($D$5:D74),0)</f>
        <v>-16698.029240370226</v>
      </c>
      <c r="E75" s="13">
        <f>-($B$3+SUM($D$5:$D74))*$B75/12</f>
        <v>-59357.418808547161</v>
      </c>
      <c r="F75" s="13">
        <f t="shared" si="1"/>
        <v>-76055.448048917387</v>
      </c>
      <c r="G75" s="13">
        <f>($B$3+SUM($D$5:$D75))</f>
        <v>11307012.732219577</v>
      </c>
    </row>
    <row r="76" spans="2:7">
      <c r="B76" s="10">
        <f>'Ипотечный калькулятор'!$C$17</f>
        <v>6.2902439024390244E-2</v>
      </c>
      <c r="C76" s="12">
        <v>72</v>
      </c>
      <c r="D76" s="13">
        <f>PPMT($B76/12,1,$C$3-C76+1,$B$3+SUM($D$5:D75),0)</f>
        <v>-16785.558137546883</v>
      </c>
      <c r="E76" s="13">
        <f>-($B$3+SUM($D$5:$D75))*$B76/12</f>
        <v>-59269.889911370505</v>
      </c>
      <c r="F76" s="13">
        <f t="shared" si="1"/>
        <v>-76055.448048917387</v>
      </c>
      <c r="G76" s="13">
        <f>($B$3+SUM($D$5:$D76))</f>
        <v>11290227.17408203</v>
      </c>
    </row>
    <row r="77" spans="2:7">
      <c r="B77" s="10">
        <f>'Ипотечный калькулятор'!$C$17</f>
        <v>6.2902439024390244E-2</v>
      </c>
      <c r="C77" s="11">
        <v>73</v>
      </c>
      <c r="D77" s="13">
        <f>PPMT($B77/12,1,$C$3-C77+1,$B$3+SUM($D$5:D76),0)</f>
        <v>-16873.545849816663</v>
      </c>
      <c r="E77" s="13">
        <f>-($B$3+SUM($D$5:$D76))*$B77/12</f>
        <v>-59181.902199100725</v>
      </c>
      <c r="F77" s="13">
        <f t="shared" si="1"/>
        <v>-76055.448048917387</v>
      </c>
      <c r="G77" s="13">
        <f>($B$3+SUM($D$5:$D77))</f>
        <v>11273353.628232213</v>
      </c>
    </row>
    <row r="78" spans="2:7">
      <c r="B78" s="10">
        <f>'Ипотечный калькулятор'!$C$17</f>
        <v>6.2902439024390244E-2</v>
      </c>
      <c r="C78" s="12">
        <v>74</v>
      </c>
      <c r="D78" s="13">
        <f>PPMT($B78/12,1,$C$3-C78+1,$B$3+SUM($D$5:D77),0)</f>
        <v>-16961.994782228616</v>
      </c>
      <c r="E78" s="13">
        <f>-($B$3+SUM($D$5:$D77))*$B78/12</f>
        <v>-59093.453266688775</v>
      </c>
      <c r="F78" s="13">
        <f t="shared" si="1"/>
        <v>-76055.448048917387</v>
      </c>
      <c r="G78" s="13">
        <f>($B$3+SUM($D$5:$D78))</f>
        <v>11256391.633449983</v>
      </c>
    </row>
    <row r="79" spans="2:7">
      <c r="B79" s="10">
        <f>'Ипотечный калькулятор'!$C$17</f>
        <v>6.2902439024390244E-2</v>
      </c>
      <c r="C79" s="11">
        <v>75</v>
      </c>
      <c r="D79" s="13">
        <f>PPMT($B79/12,1,$C$3-C79+1,$B$3+SUM($D$5:D78),0)</f>
        <v>-17050.907352438706</v>
      </c>
      <c r="E79" s="13">
        <f>-($B$3+SUM($D$5:$D78))*$B79/12</f>
        <v>-59004.540696478674</v>
      </c>
      <c r="F79" s="13">
        <f t="shared" si="1"/>
        <v>-76055.448048917373</v>
      </c>
      <c r="G79" s="13">
        <f>($B$3+SUM($D$5:$D79))</f>
        <v>11239340.726097545</v>
      </c>
    </row>
    <row r="80" spans="2:7">
      <c r="B80" s="10">
        <f>'Ипотечный калькулятор'!$C$17</f>
        <v>6.2902439024390244E-2</v>
      </c>
      <c r="C80" s="12">
        <v>76</v>
      </c>
      <c r="D80" s="13">
        <f>PPMT($B80/12,1,$C$3-C80+1,$B$3+SUM($D$5:D79),0)</f>
        <v>-17140.285990775981</v>
      </c>
      <c r="E80" s="13">
        <f>-($B$3+SUM($D$5:$D79))*$B80/12</f>
        <v>-58915.162058141403</v>
      </c>
      <c r="F80" s="13">
        <f t="shared" si="1"/>
        <v>-76055.448048917387</v>
      </c>
      <c r="G80" s="13">
        <f>($B$3+SUM($D$5:$D80))</f>
        <v>11222200.440106768</v>
      </c>
    </row>
    <row r="81" spans="2:7">
      <c r="B81" s="10">
        <f>'Ипотечный калькулятор'!$C$17</f>
        <v>6.2902439024390244E-2</v>
      </c>
      <c r="C81" s="11">
        <v>77</v>
      </c>
      <c r="D81" s="13">
        <f>PPMT($B81/12,1,$C$3-C81+1,$B$3+SUM($D$5:D80),0)</f>
        <v>-17230.133140308932</v>
      </c>
      <c r="E81" s="13">
        <f>-($B$3+SUM($D$5:$D80))*$B81/12</f>
        <v>-58825.314908608445</v>
      </c>
      <c r="F81" s="13">
        <f t="shared" si="1"/>
        <v>-76055.448048917373</v>
      </c>
      <c r="G81" s="13">
        <f>($B$3+SUM($D$5:$D81))</f>
        <v>11204970.306966459</v>
      </c>
    </row>
    <row r="82" spans="2:7">
      <c r="B82" s="10">
        <f>'Ипотечный калькулятор'!$C$17</f>
        <v>6.2902439024390244E-2</v>
      </c>
      <c r="C82" s="12">
        <v>78</v>
      </c>
      <c r="D82" s="13">
        <f>PPMT($B82/12,1,$C$3-C82+1,$B$3+SUM($D$5:D81),0)</f>
        <v>-17320.4512569123</v>
      </c>
      <c r="E82" s="13">
        <f>-($B$3+SUM($D$5:$D81))*$B82/12</f>
        <v>-58734.996792005077</v>
      </c>
      <c r="F82" s="13">
        <f t="shared" si="1"/>
        <v>-76055.448048917373</v>
      </c>
      <c r="G82" s="13">
        <f>($B$3+SUM($D$5:$D82))</f>
        <v>11187649.855709547</v>
      </c>
    </row>
    <row r="83" spans="2:7">
      <c r="B83" s="10">
        <f>'Ипотечный калькулятор'!$C$17</f>
        <v>6.2902439024390244E-2</v>
      </c>
      <c r="C83" s="11">
        <v>79</v>
      </c>
      <c r="D83" s="13">
        <f>PPMT($B83/12,1,$C$3-C83+1,$B$3+SUM($D$5:D82),0)</f>
        <v>-17411.242809334202</v>
      </c>
      <c r="E83" s="13">
        <f>-($B$3+SUM($D$5:$D82))*$B83/12</f>
        <v>-58644.205239583178</v>
      </c>
      <c r="F83" s="13">
        <f t="shared" si="1"/>
        <v>-76055.448048917373</v>
      </c>
      <c r="G83" s="13">
        <f>($B$3+SUM($D$5:$D83))</f>
        <v>11170238.612900214</v>
      </c>
    </row>
    <row r="84" spans="2:7">
      <c r="B84" s="10">
        <f>'Ипотечный калькулятор'!$C$17</f>
        <v>6.2902439024390244E-2</v>
      </c>
      <c r="C84" s="12">
        <v>80</v>
      </c>
      <c r="D84" s="13">
        <f>PPMT($B84/12,1,$C$3-C84+1,$B$3+SUM($D$5:D83),0)</f>
        <v>-17502.510279263617</v>
      </c>
      <c r="E84" s="13">
        <f>-($B$3+SUM($D$5:$D83))*$B84/12</f>
        <v>-58552.93776965377</v>
      </c>
      <c r="F84" s="13">
        <f t="shared" si="1"/>
        <v>-76055.448048917387</v>
      </c>
      <c r="G84" s="13">
        <f>($B$3+SUM($D$5:$D84))</f>
        <v>11152736.10262095</v>
      </c>
    </row>
    <row r="85" spans="2:7">
      <c r="B85" s="10">
        <f>'Ипотечный калькулятор'!$C$17</f>
        <v>6.2902439024390244E-2</v>
      </c>
      <c r="C85" s="11">
        <v>81</v>
      </c>
      <c r="D85" s="13">
        <f>PPMT($B85/12,1,$C$3-C85+1,$B$3+SUM($D$5:D84),0)</f>
        <v>-17594.256161398218</v>
      </c>
      <c r="E85" s="13">
        <f>-($B$3+SUM($D$5:$D84))*$B85/12</f>
        <v>-58461.19188751917</v>
      </c>
      <c r="F85" s="13">
        <f t="shared" si="1"/>
        <v>-76055.448048917387</v>
      </c>
      <c r="G85" s="13">
        <f>($B$3+SUM($D$5:$D85))</f>
        <v>11135141.846459553</v>
      </c>
    </row>
    <row r="86" spans="2:7">
      <c r="B86" s="10">
        <f>'Ипотечный калькулятор'!$C$17</f>
        <v>6.2902439024390244E-2</v>
      </c>
      <c r="C86" s="12">
        <v>82</v>
      </c>
      <c r="D86" s="13">
        <f>PPMT($B86/12,1,$C$3-C86+1,$B$3+SUM($D$5:D85),0)</f>
        <v>-17686.482963512539</v>
      </c>
      <c r="E86" s="13">
        <f>-($B$3+SUM($D$5:$D85))*$B86/12</f>
        <v>-58368.965085404845</v>
      </c>
      <c r="F86" s="13">
        <f t="shared" si="1"/>
        <v>-76055.448048917387</v>
      </c>
      <c r="G86" s="13">
        <f>($B$3+SUM($D$5:$D86))</f>
        <v>11117455.363496039</v>
      </c>
    </row>
    <row r="87" spans="2:7">
      <c r="B87" s="10">
        <f>'Ипотечный калькулятор'!$C$17</f>
        <v>6.2902439024390244E-2</v>
      </c>
      <c r="C87" s="11">
        <v>83</v>
      </c>
      <c r="D87" s="13">
        <f>PPMT($B87/12,1,$C$3-C87+1,$B$3+SUM($D$5:D86),0)</f>
        <v>-17779.193206526561</v>
      </c>
      <c r="E87" s="13">
        <f>-($B$3+SUM($D$5:$D86))*$B87/12</f>
        <v>-58276.254842390823</v>
      </c>
      <c r="F87" s="13">
        <f t="shared" si="1"/>
        <v>-76055.448048917387</v>
      </c>
      <c r="G87" s="13">
        <f>($B$3+SUM($D$5:$D87))</f>
        <v>11099676.170289513</v>
      </c>
    </row>
    <row r="88" spans="2:7">
      <c r="B88" s="10">
        <f>'Ипотечный калькулятор'!$C$17</f>
        <v>6.2902439024390244E-2</v>
      </c>
      <c r="C88" s="12">
        <v>84</v>
      </c>
      <c r="D88" s="13">
        <f>PPMT($B88/12,1,$C$3-C88+1,$B$3+SUM($D$5:D87),0)</f>
        <v>-17872.389424574591</v>
      </c>
      <c r="E88" s="13">
        <f>-($B$3+SUM($D$5:$D87))*$B88/12</f>
        <v>-58183.05862434279</v>
      </c>
      <c r="F88" s="13">
        <f t="shared" si="1"/>
        <v>-76055.448048917373</v>
      </c>
      <c r="G88" s="13">
        <f>($B$3+SUM($D$5:$D88))</f>
        <v>11081803.780864937</v>
      </c>
    </row>
    <row r="89" spans="2:7">
      <c r="B89" s="10">
        <f>'Ипотечный калькулятор'!$C$17</f>
        <v>6.2902439024390244E-2</v>
      </c>
      <c r="C89" s="11">
        <v>85</v>
      </c>
      <c r="D89" s="13">
        <f>PPMT($B89/12,1,$C$3-C89+1,$B$3+SUM($D$5:D88),0)</f>
        <v>-17966.074165074544</v>
      </c>
      <c r="E89" s="13">
        <f>-($B$3+SUM($D$5:$D88))*$B89/12</f>
        <v>-58089.373883842833</v>
      </c>
      <c r="F89" s="13">
        <f t="shared" si="1"/>
        <v>-76055.448048917373</v>
      </c>
      <c r="G89" s="13">
        <f>($B$3+SUM($D$5:$D89))</f>
        <v>11063837.706699863</v>
      </c>
    </row>
    <row r="90" spans="2:7">
      <c r="B90" s="10">
        <f>'Ипотечный калькулятор'!$C$17</f>
        <v>6.2902439024390244E-2</v>
      </c>
      <c r="C90" s="12">
        <v>86</v>
      </c>
      <c r="D90" s="13">
        <f>PPMT($B90/12,1,$C$3-C90+1,$B$3+SUM($D$5:D89),0)</f>
        <v>-18060.249988797565</v>
      </c>
      <c r="E90" s="13">
        <f>-($B$3+SUM($D$5:$D89))*$B90/12</f>
        <v>-57995.198060119816</v>
      </c>
      <c r="F90" s="13">
        <f t="shared" si="1"/>
        <v>-76055.448048917373</v>
      </c>
      <c r="G90" s="13">
        <f>($B$3+SUM($D$5:$D90))</f>
        <v>11045777.456711065</v>
      </c>
    </row>
    <row r="91" spans="2:7">
      <c r="B91" s="10">
        <f>'Ипотечный калькулятор'!$C$17</f>
        <v>6.2902439024390244E-2</v>
      </c>
      <c r="C91" s="11">
        <v>87</v>
      </c>
      <c r="D91" s="13">
        <f>PPMT($B91/12,1,$C$3-C91+1,$B$3+SUM($D$5:D90),0)</f>
        <v>-18154.919469938031</v>
      </c>
      <c r="E91" s="13">
        <f>-($B$3+SUM($D$5:$D90))*$B91/12</f>
        <v>-57900.528578979342</v>
      </c>
      <c r="F91" s="13">
        <f t="shared" si="1"/>
        <v>-76055.448048917373</v>
      </c>
      <c r="G91" s="13">
        <f>($B$3+SUM($D$5:$D91))</f>
        <v>11027622.537241127</v>
      </c>
    </row>
    <row r="92" spans="2:7">
      <c r="B92" s="10">
        <f>'Ипотечный калькулятор'!$C$17</f>
        <v>6.2902439024390244E-2</v>
      </c>
      <c r="C92" s="12">
        <v>88</v>
      </c>
      <c r="D92" s="13">
        <f>PPMT($B92/12,1,$C$3-C92+1,$B$3+SUM($D$5:D91),0)</f>
        <v>-18250.085196183911</v>
      </c>
      <c r="E92" s="13">
        <f>-($B$3+SUM($D$5:$D91))*$B92/12</f>
        <v>-57805.362852733466</v>
      </c>
      <c r="F92" s="13">
        <f t="shared" si="1"/>
        <v>-76055.448048917373</v>
      </c>
      <c r="G92" s="13">
        <f>($B$3+SUM($D$5:$D92))</f>
        <v>11009372.452044943</v>
      </c>
    </row>
    <row r="93" spans="2:7">
      <c r="B93" s="10">
        <f>'Ипотечный калькулятор'!$C$17</f>
        <v>6.2902439024390244E-2</v>
      </c>
      <c r="C93" s="11">
        <v>89</v>
      </c>
      <c r="D93" s="13">
        <f>PPMT($B93/12,1,$C$3-C93+1,$B$3+SUM($D$5:D92),0)</f>
        <v>-18345.749768787482</v>
      </c>
      <c r="E93" s="13">
        <f>-($B$3+SUM($D$5:$D92))*$B93/12</f>
        <v>-57709.698280129895</v>
      </c>
      <c r="F93" s="13">
        <f t="shared" si="1"/>
        <v>-76055.448048917373</v>
      </c>
      <c r="G93" s="13">
        <f>($B$3+SUM($D$5:$D93))</f>
        <v>10991026.702276155</v>
      </c>
    </row>
    <row r="94" spans="2:7">
      <c r="B94" s="10">
        <f>'Ипотечный калькулятор'!$C$17</f>
        <v>6.2902439024390244E-2</v>
      </c>
      <c r="C94" s="12">
        <v>90</v>
      </c>
      <c r="D94" s="13">
        <f>PPMT($B94/12,1,$C$3-C94+1,$B$3+SUM($D$5:D93),0)</f>
        <v>-18441.915802636471</v>
      </c>
      <c r="E94" s="13">
        <f>-($B$3+SUM($D$5:$D93))*$B94/12</f>
        <v>-57613.532246280905</v>
      </c>
      <c r="F94" s="13">
        <f t="shared" si="1"/>
        <v>-76055.448048917373</v>
      </c>
      <c r="G94" s="13">
        <f>($B$3+SUM($D$5:$D94))</f>
        <v>10972584.78647352</v>
      </c>
    </row>
    <row r="95" spans="2:7">
      <c r="B95" s="10">
        <f>'Ипотечный калькулятор'!$C$17</f>
        <v>6.2902439024390244E-2</v>
      </c>
      <c r="C95" s="11">
        <v>91</v>
      </c>
      <c r="D95" s="13">
        <f>PPMT($B95/12,1,$C$3-C95+1,$B$3+SUM($D$5:D94),0)</f>
        <v>-18538.585926325493</v>
      </c>
      <c r="E95" s="13">
        <f>-($B$3+SUM($D$5:$D94))*$B95/12</f>
        <v>-57516.862122591883</v>
      </c>
      <c r="F95" s="13">
        <f t="shared" si="1"/>
        <v>-76055.448048917373</v>
      </c>
      <c r="G95" s="13">
        <f>($B$3+SUM($D$5:$D95))</f>
        <v>10954046.200547194</v>
      </c>
    </row>
    <row r="96" spans="2:7">
      <c r="B96" s="10">
        <f>'Ипотечный калькулятор'!$C$17</f>
        <v>6.2902439024390244E-2</v>
      </c>
      <c r="C96" s="12">
        <v>92</v>
      </c>
      <c r="D96" s="13">
        <f>PPMT($B96/12,1,$C$3-C96+1,$B$3+SUM($D$5:D95),0)</f>
        <v>-18635.762782227921</v>
      </c>
      <c r="E96" s="13">
        <f>-($B$3+SUM($D$5:$D95))*$B96/12</f>
        <v>-57419.685266689456</v>
      </c>
      <c r="F96" s="13">
        <f t="shared" si="1"/>
        <v>-76055.448048917373</v>
      </c>
      <c r="G96" s="13">
        <f>($B$3+SUM($D$5:$D96))</f>
        <v>10935410.437764967</v>
      </c>
    </row>
    <row r="97" spans="2:7">
      <c r="B97" s="10">
        <f>'Ипотечный калькулятор'!$C$17</f>
        <v>6.2902439024390244E-2</v>
      </c>
      <c r="C97" s="11">
        <v>93</v>
      </c>
      <c r="D97" s="13">
        <f>PPMT($B97/12,1,$C$3-C97+1,$B$3+SUM($D$5:D96),0)</f>
        <v>-18733.449026568094</v>
      </c>
      <c r="E97" s="13">
        <f>-($B$3+SUM($D$5:$D96))*$B97/12</f>
        <v>-57321.999022349286</v>
      </c>
      <c r="F97" s="13">
        <f t="shared" si="1"/>
        <v>-76055.448048917373</v>
      </c>
      <c r="G97" s="13">
        <f>($B$3+SUM($D$5:$D97))</f>
        <v>10916676.988738399</v>
      </c>
    </row>
    <row r="98" spans="2:7">
      <c r="B98" s="10">
        <f>'Ипотечный калькулятор'!$C$17</f>
        <v>6.2902439024390244E-2</v>
      </c>
      <c r="C98" s="12">
        <v>94</v>
      </c>
      <c r="D98" s="13">
        <f>PPMT($B98/12,1,$C$3-C98+1,$B$3+SUM($D$5:D97),0)</f>
        <v>-18831.647329493946</v>
      </c>
      <c r="E98" s="13">
        <f>-($B$3+SUM($D$5:$D97))*$B98/12</f>
        <v>-57223.800719423431</v>
      </c>
      <c r="F98" s="13">
        <f t="shared" si="1"/>
        <v>-76055.448048917373</v>
      </c>
      <c r="G98" s="13">
        <f>($B$3+SUM($D$5:$D98))</f>
        <v>10897845.341408905</v>
      </c>
    </row>
    <row r="99" spans="2:7">
      <c r="B99" s="10">
        <f>'Ипотечный калькулятор'!$C$17</f>
        <v>6.2902439024390244E-2</v>
      </c>
      <c r="C99" s="11">
        <v>95</v>
      </c>
      <c r="D99" s="13">
        <f>PPMT($B99/12,1,$C$3-C99+1,$B$3+SUM($D$5:D98),0)</f>
        <v>-18930.360375149976</v>
      </c>
      <c r="E99" s="13">
        <f>-($B$3+SUM($D$5:$D98))*$B99/12</f>
        <v>-57125.087673767412</v>
      </c>
      <c r="F99" s="13">
        <f t="shared" si="1"/>
        <v>-76055.448048917387</v>
      </c>
      <c r="G99" s="13">
        <f>($B$3+SUM($D$5:$D99))</f>
        <v>10878914.981033754</v>
      </c>
    </row>
    <row r="100" spans="2:7">
      <c r="B100" s="10">
        <f>'Ипотечный калькулятор'!$C$17</f>
        <v>6.2902439024390244E-2</v>
      </c>
      <c r="C100" s="12">
        <v>96</v>
      </c>
      <c r="D100" s="13">
        <f>PPMT($B100/12,1,$C$3-C100+1,$B$3+SUM($D$5:D99),0)</f>
        <v>-19029.590861750607</v>
      </c>
      <c r="E100" s="13">
        <f>-($B$3+SUM($D$5:$D99))*$B100/12</f>
        <v>-57025.857187166774</v>
      </c>
      <c r="F100" s="13">
        <f t="shared" si="1"/>
        <v>-76055.448048917373</v>
      </c>
      <c r="G100" s="13">
        <f>($B$3+SUM($D$5:$D100))</f>
        <v>10859885.390172005</v>
      </c>
    </row>
    <row r="101" spans="2:7">
      <c r="B101" s="10">
        <f>'Ипотечный калькулятор'!$C$17</f>
        <v>6.2902439024390244E-2</v>
      </c>
      <c r="C101" s="11">
        <v>97</v>
      </c>
      <c r="D101" s="13">
        <f>PPMT($B101/12,1,$C$3-C101+1,$B$3+SUM($D$5:D100),0)</f>
        <v>-19129.341501653969</v>
      </c>
      <c r="E101" s="13">
        <f>-($B$3+SUM($D$5:$D100))*$B101/12</f>
        <v>-56926.106547263415</v>
      </c>
      <c r="F101" s="13">
        <f t="shared" si="1"/>
        <v>-76055.448048917387</v>
      </c>
      <c r="G101" s="13">
        <f>($B$3+SUM($D$5:$D101))</f>
        <v>10840756.04867035</v>
      </c>
    </row>
    <row r="102" spans="2:7">
      <c r="B102" s="10">
        <f>'Ипотечный калькулятор'!$C$17</f>
        <v>6.2902439024390244E-2</v>
      </c>
      <c r="C102" s="12">
        <v>98</v>
      </c>
      <c r="D102" s="13">
        <f>PPMT($B102/12,1,$C$3-C102+1,$B$3+SUM($D$5:D101),0)</f>
        <v>-19229.615021436017</v>
      </c>
      <c r="E102" s="13">
        <f>-($B$3+SUM($D$5:$D101))*$B102/12</f>
        <v>-56825.833027481363</v>
      </c>
      <c r="F102" s="13">
        <f t="shared" si="1"/>
        <v>-76055.448048917373</v>
      </c>
      <c r="G102" s="13">
        <f>($B$3+SUM($D$5:$D102))</f>
        <v>10821526.433648914</v>
      </c>
    </row>
    <row r="103" spans="2:7">
      <c r="B103" s="10">
        <f>'Ипотечный калькулятор'!$C$17</f>
        <v>6.2902439024390244E-2</v>
      </c>
      <c r="C103" s="11">
        <v>99</v>
      </c>
      <c r="D103" s="13">
        <f>PPMT($B103/12,1,$C$3-C103+1,$B$3+SUM($D$5:D102),0)</f>
        <v>-19330.414161965047</v>
      </c>
      <c r="E103" s="13">
        <f>-($B$3+SUM($D$5:$D102))*$B103/12</f>
        <v>-56725.033886952333</v>
      </c>
      <c r="F103" s="13">
        <f t="shared" si="1"/>
        <v>-76055.448048917373</v>
      </c>
      <c r="G103" s="13">
        <f>($B$3+SUM($D$5:$D103))</f>
        <v>10802196.019486949</v>
      </c>
    </row>
    <row r="104" spans="2:7">
      <c r="B104" s="10">
        <f>'Ипотечный калькулятор'!$C$17</f>
        <v>6.2902439024390244E-2</v>
      </c>
      <c r="C104" s="12">
        <v>100</v>
      </c>
      <c r="D104" s="13">
        <f>PPMT($B104/12,1,$C$3-C104+1,$B$3+SUM($D$5:D103),0)</f>
        <v>-19431.741678476643</v>
      </c>
      <c r="E104" s="13">
        <f>-($B$3+SUM($D$5:$D103))*$B104/12</f>
        <v>-56623.706370440741</v>
      </c>
      <c r="F104" s="13">
        <f t="shared" si="1"/>
        <v>-76055.448048917387</v>
      </c>
      <c r="G104" s="13">
        <f>($B$3+SUM($D$5:$D104))</f>
        <v>10782764.277808473</v>
      </c>
    </row>
    <row r="105" spans="2:7">
      <c r="B105" s="10">
        <f>'Ипотечный калькулятор'!$C$17</f>
        <v>6.2902439024390244E-2</v>
      </c>
      <c r="C105" s="11">
        <v>101</v>
      </c>
      <c r="D105" s="13">
        <f>PPMT($B105/12,1,$C$3-C105+1,$B$3+SUM($D$5:D104),0)</f>
        <v>-19533.600340648991</v>
      </c>
      <c r="E105" s="13">
        <f>-($B$3+SUM($D$5:$D104))*$B105/12</f>
        <v>-56521.847708268389</v>
      </c>
      <c r="F105" s="13">
        <f t="shared" si="1"/>
        <v>-76055.448048917373</v>
      </c>
      <c r="G105" s="13">
        <f>($B$3+SUM($D$5:$D105))</f>
        <v>10763230.677467823</v>
      </c>
    </row>
    <row r="106" spans="2:7">
      <c r="B106" s="10">
        <f>'Ипотечный калькулятор'!$C$17</f>
        <v>6.2902439024390244E-2</v>
      </c>
      <c r="C106" s="12">
        <v>102</v>
      </c>
      <c r="D106" s="13">
        <f>PPMT($B106/12,1,$C$3-C106+1,$B$3+SUM($D$5:D105),0)</f>
        <v>-19635.992932678528</v>
      </c>
      <c r="E106" s="13">
        <f>-($B$3+SUM($D$5:$D105))*$B106/12</f>
        <v>-56419.455116238852</v>
      </c>
      <c r="F106" s="13">
        <f t="shared" si="1"/>
        <v>-76055.448048917373</v>
      </c>
      <c r="G106" s="13">
        <f>($B$3+SUM($D$5:$D106))</f>
        <v>10743594.684535146</v>
      </c>
    </row>
    <row r="107" spans="2:7">
      <c r="B107" s="10">
        <f>'Ипотечный калькулятор'!$C$17</f>
        <v>6.2902439024390244E-2</v>
      </c>
      <c r="C107" s="11">
        <v>103</v>
      </c>
      <c r="D107" s="13">
        <f>PPMT($B107/12,1,$C$3-C107+1,$B$3+SUM($D$5:D106),0)</f>
        <v>-19738.922253356126</v>
      </c>
      <c r="E107" s="13">
        <f>-($B$3+SUM($D$5:$D106))*$B107/12</f>
        <v>-56316.525795561261</v>
      </c>
      <c r="F107" s="13">
        <f t="shared" si="1"/>
        <v>-76055.448048917387</v>
      </c>
      <c r="G107" s="13">
        <f>($B$3+SUM($D$5:$D107))</f>
        <v>10723855.762281789</v>
      </c>
    </row>
    <row r="108" spans="2:7">
      <c r="B108" s="10">
        <f>'Ипотечный калькулятор'!$C$17</f>
        <v>6.2902439024390244E-2</v>
      </c>
      <c r="C108" s="12">
        <v>104</v>
      </c>
      <c r="D108" s="13">
        <f>PPMT($B108/12,1,$C$3-C108+1,$B$3+SUM($D$5:D107),0)</f>
        <v>-19842.391116143532</v>
      </c>
      <c r="E108" s="13">
        <f>-($B$3+SUM($D$5:$D107))*$B108/12</f>
        <v>-56213.056932773849</v>
      </c>
      <c r="F108" s="13">
        <f t="shared" si="1"/>
        <v>-76055.448048917373</v>
      </c>
      <c r="G108" s="13">
        <f>($B$3+SUM($D$5:$D108))</f>
        <v>10704013.371165646</v>
      </c>
    </row>
    <row r="109" spans="2:7">
      <c r="B109" s="10">
        <f>'Ипотечный калькулятор'!$C$17</f>
        <v>6.2902439024390244E-2</v>
      </c>
      <c r="C109" s="11">
        <v>105</v>
      </c>
      <c r="D109" s="13">
        <f>PPMT($B109/12,1,$C$3-C109+1,$B$3+SUM($D$5:D108),0)</f>
        <v>-19946.402349250315</v>
      </c>
      <c r="E109" s="13">
        <f>-($B$3+SUM($D$5:$D108))*$B109/12</f>
        <v>-56109.045699667076</v>
      </c>
      <c r="F109" s="13">
        <f t="shared" si="1"/>
        <v>-76055.448048917387</v>
      </c>
      <c r="G109" s="13">
        <f>($B$3+SUM($D$5:$D109))</f>
        <v>10684066.968816396</v>
      </c>
    </row>
    <row r="110" spans="2:7">
      <c r="B110" s="10">
        <f>'Ипотечный калькулятор'!$C$17</f>
        <v>6.2902439024390244E-2</v>
      </c>
      <c r="C110" s="12">
        <v>106</v>
      </c>
      <c r="D110" s="13">
        <f>PPMT($B110/12,1,$C$3-C110+1,$B$3+SUM($D$5:D109),0)</f>
        <v>-20050.958795711118</v>
      </c>
      <c r="E110" s="13">
        <f>-($B$3+SUM($D$5:$D109))*$B110/12</f>
        <v>-56004.489253206266</v>
      </c>
      <c r="F110" s="13">
        <f t="shared" si="1"/>
        <v>-76055.448048917387</v>
      </c>
      <c r="G110" s="13">
        <f>($B$3+SUM($D$5:$D110))</f>
        <v>10664016.010020684</v>
      </c>
    </row>
    <row r="111" spans="2:7">
      <c r="B111" s="10">
        <f>'Ипотечный калькулятор'!$C$17</f>
        <v>6.2902439024390244E-2</v>
      </c>
      <c r="C111" s="11">
        <v>107</v>
      </c>
      <c r="D111" s="13">
        <f>PPMT($B111/12,1,$C$3-C111+1,$B$3+SUM($D$5:D110),0)</f>
        <v>-20156.06331346343</v>
      </c>
      <c r="E111" s="13">
        <f>-($B$3+SUM($D$5:$D110))*$B111/12</f>
        <v>-55899.384735453954</v>
      </c>
      <c r="F111" s="13">
        <f t="shared" si="1"/>
        <v>-76055.448048917387</v>
      </c>
      <c r="G111" s="13">
        <f>($B$3+SUM($D$5:$D111))</f>
        <v>10643859.946707221</v>
      </c>
    </row>
    <row r="112" spans="2:7">
      <c r="B112" s="10">
        <f>'Ипотечный калькулятор'!$C$17</f>
        <v>6.2902439024390244E-2</v>
      </c>
      <c r="C112" s="12">
        <v>108</v>
      </c>
      <c r="D112" s="13">
        <f>PPMT($B112/12,1,$C$3-C112+1,$B$3+SUM($D$5:D111),0)</f>
        <v>-20261.718775425667</v>
      </c>
      <c r="E112" s="13">
        <f>-($B$3+SUM($D$5:$D111))*$B112/12</f>
        <v>-55793.729273491714</v>
      </c>
      <c r="F112" s="13">
        <f t="shared" si="1"/>
        <v>-76055.448048917373</v>
      </c>
      <c r="G112" s="13">
        <f>($B$3+SUM($D$5:$D112))</f>
        <v>10623598.227931796</v>
      </c>
    </row>
    <row r="113" spans="2:7">
      <c r="B113" s="10">
        <f>'Ипотечный калькулятор'!$C$17</f>
        <v>6.2902439024390244E-2</v>
      </c>
      <c r="C113" s="11">
        <v>109</v>
      </c>
      <c r="D113" s="13">
        <f>PPMT($B113/12,1,$C$3-C113+1,$B$3+SUM($D$5:D112),0)</f>
        <v>-20367.928069575719</v>
      </c>
      <c r="E113" s="13">
        <f>-($B$3+SUM($D$5:$D112))*$B113/12</f>
        <v>-55687.519979341676</v>
      </c>
      <c r="F113" s="13">
        <f t="shared" si="1"/>
        <v>-76055.448048917402</v>
      </c>
      <c r="G113" s="13">
        <f>($B$3+SUM($D$5:$D113))</f>
        <v>10603230.299862219</v>
      </c>
    </row>
    <row r="114" spans="2:7">
      <c r="B114" s="10">
        <f>'Ипотечный калькулятор'!$C$17</f>
        <v>6.2902439024390244E-2</v>
      </c>
      <c r="C114" s="12">
        <v>110</v>
      </c>
      <c r="D114" s="13">
        <f>PPMT($B114/12,1,$C$3-C114+1,$B$3+SUM($D$5:D113),0)</f>
        <v>-20474.694099029864</v>
      </c>
      <c r="E114" s="13">
        <f>-($B$3+SUM($D$5:$D113))*$B114/12</f>
        <v>-55580.753949887527</v>
      </c>
      <c r="F114" s="13">
        <f t="shared" si="1"/>
        <v>-76055.448048917387</v>
      </c>
      <c r="G114" s="13">
        <f>($B$3+SUM($D$5:$D114))</f>
        <v>10582755.605763189</v>
      </c>
    </row>
    <row r="115" spans="2:7">
      <c r="B115" s="10">
        <f>'Ипотечный калькулятор'!$C$17</f>
        <v>6.2902439024390244E-2</v>
      </c>
      <c r="C115" s="11">
        <v>111</v>
      </c>
      <c r="D115" s="13">
        <f>PPMT($B115/12,1,$C$3-C115+1,$B$3+SUM($D$5:D114),0)</f>
        <v>-20582.01978212213</v>
      </c>
      <c r="E115" s="13">
        <f>-($B$3+SUM($D$5:$D114))*$B115/12</f>
        <v>-55473.428266795258</v>
      </c>
      <c r="F115" s="13">
        <f t="shared" si="1"/>
        <v>-76055.448048917387</v>
      </c>
      <c r="G115" s="13">
        <f>($B$3+SUM($D$5:$D115))</f>
        <v>10562173.585981067</v>
      </c>
    </row>
    <row r="116" spans="2:7">
      <c r="B116" s="10">
        <f>'Ипотечный калькулятор'!$C$17</f>
        <v>6.2902439024390244E-2</v>
      </c>
      <c r="C116" s="12">
        <v>112</v>
      </c>
      <c r="D116" s="13">
        <f>PPMT($B116/12,1,$C$3-C116+1,$B$3+SUM($D$5:D115),0)</f>
        <v>-20689.908052484108</v>
      </c>
      <c r="E116" s="13">
        <f>-($B$3+SUM($D$5:$D115))*$B116/12</f>
        <v>-55365.539996433276</v>
      </c>
      <c r="F116" s="13">
        <f t="shared" si="1"/>
        <v>-76055.448048917387</v>
      </c>
      <c r="G116" s="13">
        <f>($B$3+SUM($D$5:$D116))</f>
        <v>10541483.677928584</v>
      </c>
    </row>
    <row r="117" spans="2:7">
      <c r="B117" s="10">
        <f>'Ипотечный калькулятор'!$C$17</f>
        <v>6.2902439024390244E-2</v>
      </c>
      <c r="C117" s="11">
        <v>113</v>
      </c>
      <c r="D117" s="13">
        <f>PPMT($B117/12,1,$C$3-C117+1,$B$3+SUM($D$5:D116),0)</f>
        <v>-20798.361859125074</v>
      </c>
      <c r="E117" s="13">
        <f>-($B$3+SUM($D$5:$D116))*$B117/12</f>
        <v>-55257.08618979231</v>
      </c>
      <c r="F117" s="13">
        <f t="shared" si="1"/>
        <v>-76055.448048917387</v>
      </c>
      <c r="G117" s="13">
        <f>($B$3+SUM($D$5:$D117))</f>
        <v>10520685.316069458</v>
      </c>
    </row>
    <row r="118" spans="2:7">
      <c r="B118" s="10">
        <f>'Ипотечный калькулятор'!$C$17</f>
        <v>6.2902439024390244E-2</v>
      </c>
      <c r="C118" s="12">
        <v>114</v>
      </c>
      <c r="D118" s="13">
        <f>PPMT($B118/12,1,$C$3-C118+1,$B$3+SUM($D$5:D117),0)</f>
        <v>-20907.384166512642</v>
      </c>
      <c r="E118" s="13">
        <f>-($B$3+SUM($D$5:$D117))*$B118/12</f>
        <v>-55148.063882404735</v>
      </c>
      <c r="F118" s="13">
        <f t="shared" si="1"/>
        <v>-76055.448048917373</v>
      </c>
      <c r="G118" s="13">
        <f>($B$3+SUM($D$5:$D118))</f>
        <v>10499777.931902945</v>
      </c>
    </row>
    <row r="119" spans="2:7">
      <c r="B119" s="10">
        <f>'Ипотечный калькулятор'!$C$17</f>
        <v>6.2902439024390244E-2</v>
      </c>
      <c r="C119" s="11">
        <v>115</v>
      </c>
      <c r="D119" s="13">
        <f>PPMT($B119/12,1,$C$3-C119+1,$B$3+SUM($D$5:D118),0)</f>
        <v>-21016.977954653768</v>
      </c>
      <c r="E119" s="13">
        <f>-($B$3+SUM($D$5:$D118))*$B119/12</f>
        <v>-55038.470094263612</v>
      </c>
      <c r="F119" s="13">
        <f t="shared" si="1"/>
        <v>-76055.448048917373</v>
      </c>
      <c r="G119" s="13">
        <f>($B$3+SUM($D$5:$D119))</f>
        <v>10478760.953948291</v>
      </c>
    </row>
    <row r="120" spans="2:7">
      <c r="B120" s="10">
        <f>'Ипотечный калькулятор'!$C$17</f>
        <v>6.2902439024390244E-2</v>
      </c>
      <c r="C120" s="12">
        <v>116</v>
      </c>
      <c r="D120" s="13">
        <f>PPMT($B120/12,1,$C$3-C120+1,$B$3+SUM($D$5:D119),0)</f>
        <v>-21127.146219176237</v>
      </c>
      <c r="E120" s="13">
        <f>-($B$3+SUM($D$5:$D119))*$B120/12</f>
        <v>-54928.30182974114</v>
      </c>
      <c r="F120" s="13">
        <f t="shared" si="1"/>
        <v>-76055.448048917373</v>
      </c>
      <c r="G120" s="13">
        <f>($B$3+SUM($D$5:$D120))</f>
        <v>10457633.807729116</v>
      </c>
    </row>
    <row r="121" spans="2:7">
      <c r="B121" s="10">
        <f>'Ипотечный калькулятор'!$C$17</f>
        <v>6.2902439024390244E-2</v>
      </c>
      <c r="C121" s="11">
        <v>117</v>
      </c>
      <c r="D121" s="13">
        <f>PPMT($B121/12,1,$C$3-C121+1,$B$3+SUM($D$5:D120),0)</f>
        <v>-21237.891971410496</v>
      </c>
      <c r="E121" s="13">
        <f>-($B$3+SUM($D$5:$D120))*$B121/12</f>
        <v>-54817.556077506888</v>
      </c>
      <c r="F121" s="13">
        <f t="shared" si="1"/>
        <v>-76055.448048917387</v>
      </c>
      <c r="G121" s="13">
        <f>($B$3+SUM($D$5:$D121))</f>
        <v>10436395.915757705</v>
      </c>
    </row>
    <row r="122" spans="2:7">
      <c r="B122" s="10">
        <f>'Ипотечный калькулятор'!$C$17</f>
        <v>6.2902439024390244E-2</v>
      </c>
      <c r="C122" s="12">
        <v>118</v>
      </c>
      <c r="D122" s="13">
        <f>PPMT($B122/12,1,$C$3-C122+1,$B$3+SUM($D$5:D121),0)</f>
        <v>-21349.218238472014</v>
      </c>
      <c r="E122" s="13">
        <f>-($B$3+SUM($D$5:$D121))*$B122/12</f>
        <v>-54706.229810445366</v>
      </c>
      <c r="F122" s="13">
        <f t="shared" si="1"/>
        <v>-76055.448048917373</v>
      </c>
      <c r="G122" s="13">
        <f>($B$3+SUM($D$5:$D122))</f>
        <v>10415046.697519233</v>
      </c>
    </row>
    <row r="123" spans="2:7">
      <c r="B123" s="10">
        <f>'Ипотечный калькулятор'!$C$17</f>
        <v>6.2902439024390244E-2</v>
      </c>
      <c r="C123" s="11">
        <v>119</v>
      </c>
      <c r="D123" s="13">
        <f>PPMT($B123/12,1,$C$3-C123+1,$B$3+SUM($D$5:D122),0)</f>
        <v>-21461.128063344007</v>
      </c>
      <c r="E123" s="13">
        <f>-($B$3+SUM($D$5:$D122))*$B123/12</f>
        <v>-54594.319985573384</v>
      </c>
      <c r="F123" s="13">
        <f t="shared" si="1"/>
        <v>-76055.448048917387</v>
      </c>
      <c r="G123" s="13">
        <f>($B$3+SUM($D$5:$D123))</f>
        <v>10393585.569455888</v>
      </c>
    </row>
    <row r="124" spans="2:7">
      <c r="B124" s="10">
        <f>'Ипотечный калькулятор'!$C$17</f>
        <v>6.2902439024390244E-2</v>
      </c>
      <c r="C124" s="12">
        <v>120</v>
      </c>
      <c r="D124" s="13">
        <f>PPMT($B124/12,1,$C$3-C124+1,$B$3+SUM($D$5:D123),0)</f>
        <v>-21573.624504960604</v>
      </c>
      <c r="E124" s="13">
        <f>-($B$3+SUM($D$5:$D123))*$B124/12</f>
        <v>-54481.823543956772</v>
      </c>
      <c r="F124" s="13">
        <f t="shared" si="1"/>
        <v>-76055.448048917373</v>
      </c>
      <c r="G124" s="13">
        <f>($B$3+SUM($D$5:$D124))</f>
        <v>10372011.944950929</v>
      </c>
    </row>
    <row r="125" spans="2:7">
      <c r="B125" s="10">
        <f>'Ипотечный калькулятор'!$C$17</f>
        <v>6.2902439024390244E-2</v>
      </c>
      <c r="C125" s="11">
        <v>121</v>
      </c>
      <c r="D125" s="13">
        <f>PPMT($B125/12,1,$C$3-C125+1,$B$3+SUM($D$5:D124),0)</f>
        <v>-21686.710638290464</v>
      </c>
      <c r="E125" s="13">
        <f>-($B$3+SUM($D$5:$D124))*$B125/12</f>
        <v>-54368.737410626927</v>
      </c>
      <c r="F125" s="13">
        <f t="shared" si="1"/>
        <v>-76055.448048917387</v>
      </c>
      <c r="G125" s="13">
        <f>($B$3+SUM($D$5:$D125))</f>
        <v>10350325.234312639</v>
      </c>
    </row>
    <row r="126" spans="2:7">
      <c r="B126" s="10">
        <f>'Ипотечный калькулятор'!$C$17</f>
        <v>6.2902439024390244E-2</v>
      </c>
      <c r="C126" s="12">
        <v>122</v>
      </c>
      <c r="D126" s="13">
        <f>PPMT($B126/12,1,$C$3-C126+1,$B$3+SUM($D$5:D125),0)</f>
        <v>-21800.38955442085</v>
      </c>
      <c r="E126" s="13">
        <f>-($B$3+SUM($D$5:$D125))*$B126/12</f>
        <v>-54255.058494496538</v>
      </c>
      <c r="F126" s="13">
        <f t="shared" si="1"/>
        <v>-76055.448048917387</v>
      </c>
      <c r="G126" s="13">
        <f>($B$3+SUM($D$5:$D126))</f>
        <v>10328524.844758216</v>
      </c>
    </row>
    <row r="127" spans="2:7">
      <c r="B127" s="10">
        <f>'Ипотечный калькулятор'!$C$17</f>
        <v>6.2902439024390244E-2</v>
      </c>
      <c r="C127" s="11">
        <v>123</v>
      </c>
      <c r="D127" s="13">
        <f>PPMT($B127/12,1,$C$3-C127+1,$B$3+SUM($D$5:D126),0)</f>
        <v>-21914.664360642098</v>
      </c>
      <c r="E127" s="13">
        <f>-($B$3+SUM($D$5:$D126))*$B127/12</f>
        <v>-54140.783688275289</v>
      </c>
      <c r="F127" s="13">
        <f t="shared" si="1"/>
        <v>-76055.448048917387</v>
      </c>
      <c r="G127" s="13">
        <f>($B$3+SUM($D$5:$D127))</f>
        <v>10306610.180397574</v>
      </c>
    </row>
    <row r="128" spans="2:7">
      <c r="B128" s="10">
        <f>'Ипотечный калькулятор'!$C$17</f>
        <v>6.2902439024390244E-2</v>
      </c>
      <c r="C128" s="12">
        <v>124</v>
      </c>
      <c r="D128" s="13">
        <f>PPMT($B128/12,1,$C$3-C128+1,$B$3+SUM($D$5:D127),0)</f>
        <v>-22029.538180532534</v>
      </c>
      <c r="E128" s="13">
        <f>-($B$3+SUM($D$5:$D127))*$B128/12</f>
        <v>-54025.90986838485</v>
      </c>
      <c r="F128" s="13">
        <f t="shared" si="1"/>
        <v>-76055.448048917387</v>
      </c>
      <c r="G128" s="13">
        <f>($B$3+SUM($D$5:$D128))</f>
        <v>10284580.642217042</v>
      </c>
    </row>
    <row r="129" spans="2:7">
      <c r="B129" s="10">
        <f>'Ипотечный калькулятор'!$C$17</f>
        <v>6.2902439024390244E-2</v>
      </c>
      <c r="C129" s="11">
        <v>125</v>
      </c>
      <c r="D129" s="13">
        <f>PPMT($B129/12,1,$C$3-C129+1,$B$3+SUM($D$5:D128),0)</f>
        <v>-22145.014154043907</v>
      </c>
      <c r="E129" s="13">
        <f>-($B$3+SUM($D$5:$D128))*$B129/12</f>
        <v>-53910.43389487348</v>
      </c>
      <c r="F129" s="13">
        <f t="shared" si="1"/>
        <v>-76055.448048917387</v>
      </c>
      <c r="G129" s="13">
        <f>($B$3+SUM($D$5:$D129))</f>
        <v>10262435.628062999</v>
      </c>
    </row>
    <row r="130" spans="2:7">
      <c r="B130" s="10">
        <f>'Ипотечный калькулятор'!$C$17</f>
        <v>6.2902439024390244E-2</v>
      </c>
      <c r="C130" s="12">
        <v>126</v>
      </c>
      <c r="D130" s="13">
        <f>PPMT($B130/12,1,$C$3-C130+1,$B$3+SUM($D$5:D129),0)</f>
        <v>-22261.095437587152</v>
      </c>
      <c r="E130" s="13">
        <f>-($B$3+SUM($D$5:$D129))*$B130/12</f>
        <v>-53794.352611330229</v>
      </c>
      <c r="F130" s="13">
        <f t="shared" si="1"/>
        <v>-76055.448048917373</v>
      </c>
      <c r="G130" s="13">
        <f>($B$3+SUM($D$5:$D130))</f>
        <v>10240174.532625411</v>
      </c>
    </row>
    <row r="131" spans="2:7">
      <c r="B131" s="10">
        <f>'Ипотечный калькулятор'!$C$17</f>
        <v>6.2902439024390244E-2</v>
      </c>
      <c r="C131" s="11">
        <v>127</v>
      </c>
      <c r="D131" s="13">
        <f>PPMT($B131/12,1,$C$3-C131+1,$B$3+SUM($D$5:D130),0)</f>
        <v>-22377.785204118736</v>
      </c>
      <c r="E131" s="13">
        <f>-($B$3+SUM($D$5:$D130))*$B131/12</f>
        <v>-53677.662844798644</v>
      </c>
      <c r="F131" s="13">
        <f t="shared" si="1"/>
        <v>-76055.448048917373</v>
      </c>
      <c r="G131" s="13">
        <f>($B$3+SUM($D$5:$D131))</f>
        <v>10217796.747421293</v>
      </c>
    </row>
    <row r="132" spans="2:7">
      <c r="B132" s="10">
        <f>'Ипотечный калькулятор'!$C$17</f>
        <v>6.2902439024390244E-2</v>
      </c>
      <c r="C132" s="12">
        <v>128</v>
      </c>
      <c r="D132" s="13">
        <f>PPMT($B132/12,1,$C$3-C132+1,$B$3+SUM($D$5:D131),0)</f>
        <v>-22495.086643227311</v>
      </c>
      <c r="E132" s="13">
        <f>-($B$3+SUM($D$5:$D131))*$B132/12</f>
        <v>-53560.361405690062</v>
      </c>
      <c r="F132" s="13">
        <f t="shared" si="1"/>
        <v>-76055.448048917373</v>
      </c>
      <c r="G132" s="13">
        <f>($B$3+SUM($D$5:$D132))</f>
        <v>10195301.660778064</v>
      </c>
    </row>
    <row r="133" spans="2:7">
      <c r="B133" s="10">
        <f>'Ипотечный калькулятор'!$C$17</f>
        <v>6.2902439024390244E-2</v>
      </c>
      <c r="C133" s="11">
        <v>129</v>
      </c>
      <c r="D133" s="13">
        <f>PPMT($B133/12,1,$C$3-C133+1,$B$3+SUM($D$5:D132),0)</f>
        <v>-22613.002961220976</v>
      </c>
      <c r="E133" s="13">
        <f>-($B$3+SUM($D$5:$D132))*$B133/12</f>
        <v>-53442.445087696397</v>
      </c>
      <c r="F133" s="13">
        <f t="shared" ref="F133:F196" si="2">SUM(D133:E133)</f>
        <v>-76055.448048917373</v>
      </c>
      <c r="G133" s="13">
        <f>($B$3+SUM($D$5:$D133))</f>
        <v>10172688.657816844</v>
      </c>
    </row>
    <row r="134" spans="2:7">
      <c r="B134" s="10">
        <f>'Ипотечный калькулятор'!$C$17</f>
        <v>6.2902439024390244E-2</v>
      </c>
      <c r="C134" s="12">
        <v>130</v>
      </c>
      <c r="D134" s="13">
        <f>PPMT($B134/12,1,$C$3-C134+1,$B$3+SUM($D$5:D133),0)</f>
        <v>-22731.537381214861</v>
      </c>
      <c r="E134" s="13">
        <f>-($B$3+SUM($D$5:$D133))*$B134/12</f>
        <v>-53323.910667702527</v>
      </c>
      <c r="F134" s="13">
        <f t="shared" si="2"/>
        <v>-76055.448048917387</v>
      </c>
      <c r="G134" s="13">
        <f>($B$3+SUM($D$5:$D134))</f>
        <v>10149957.120435629</v>
      </c>
    </row>
    <row r="135" spans="2:7">
      <c r="B135" s="10">
        <f>'Ипотечный калькулятор'!$C$17</f>
        <v>6.2902439024390244E-2</v>
      </c>
      <c r="C135" s="11">
        <v>131</v>
      </c>
      <c r="D135" s="13">
        <f>PPMT($B135/12,1,$C$3-C135+1,$B$3+SUM($D$5:D134),0)</f>
        <v>-22850.69314321924</v>
      </c>
      <c r="E135" s="13">
        <f>-($B$3+SUM($D$5:$D134))*$B135/12</f>
        <v>-53204.754905698144</v>
      </c>
      <c r="F135" s="13">
        <f t="shared" si="2"/>
        <v>-76055.448048917387</v>
      </c>
      <c r="G135" s="13">
        <f>($B$3+SUM($D$5:$D135))</f>
        <v>10127106.42729241</v>
      </c>
    </row>
    <row r="136" spans="2:7">
      <c r="B136" s="10">
        <f>'Ипотечный калькулятор'!$C$17</f>
        <v>6.2902439024390244E-2</v>
      </c>
      <c r="C136" s="12">
        <v>132</v>
      </c>
      <c r="D136" s="13">
        <f>PPMT($B136/12,1,$C$3-C136+1,$B$3+SUM($D$5:D135),0)</f>
        <v>-22970.47350422811</v>
      </c>
      <c r="E136" s="13">
        <f>-($B$3+SUM($D$5:$D135))*$B136/12</f>
        <v>-53084.974544689285</v>
      </c>
      <c r="F136" s="13">
        <f t="shared" si="2"/>
        <v>-76055.448048917402</v>
      </c>
      <c r="G136" s="13">
        <f>($B$3+SUM($D$5:$D136))</f>
        <v>10104135.953788182</v>
      </c>
    </row>
    <row r="137" spans="2:7">
      <c r="B137" s="10">
        <f>'Ипотечный калькулятор'!$C$17</f>
        <v>6.2902439024390244E-2</v>
      </c>
      <c r="C137" s="11">
        <v>133</v>
      </c>
      <c r="D137" s="13">
        <f>PPMT($B137/12,1,$C$3-C137+1,$B$3+SUM($D$5:D136),0)</f>
        <v>-23090.881738308195</v>
      </c>
      <c r="E137" s="13">
        <f>-($B$3+SUM($D$5:$D136))*$B137/12</f>
        <v>-52964.566310609189</v>
      </c>
      <c r="F137" s="13">
        <f t="shared" si="2"/>
        <v>-76055.448048917387</v>
      </c>
      <c r="G137" s="13">
        <f>($B$3+SUM($D$5:$D137))</f>
        <v>10081045.072049873</v>
      </c>
    </row>
    <row r="138" spans="2:7">
      <c r="B138" s="10">
        <f>'Ипотечный калькулятор'!$C$17</f>
        <v>6.2902439024390244E-2</v>
      </c>
      <c r="C138" s="12">
        <v>134</v>
      </c>
      <c r="D138" s="13">
        <f>PPMT($B138/12,1,$C$3-C138+1,$B$3+SUM($D$5:D137),0)</f>
        <v>-23211.921136688467</v>
      </c>
      <c r="E138" s="13">
        <f>-($B$3+SUM($D$5:$D137))*$B138/12</f>
        <v>-52843.526912228903</v>
      </c>
      <c r="F138" s="13">
        <f t="shared" si="2"/>
        <v>-76055.448048917373</v>
      </c>
      <c r="G138" s="13">
        <f>($B$3+SUM($D$5:$D138))</f>
        <v>10057833.150913185</v>
      </c>
    </row>
    <row r="139" spans="2:7">
      <c r="B139" s="10">
        <f>'Ипотечный калькулятор'!$C$17</f>
        <v>6.2902439024390244E-2</v>
      </c>
      <c r="C139" s="11">
        <v>135</v>
      </c>
      <c r="D139" s="13">
        <f>PPMT($B139/12,1,$C$3-C139+1,$B$3+SUM($D$5:D138),0)</f>
        <v>-23333.595007850097</v>
      </c>
      <c r="E139" s="13">
        <f>-($B$3+SUM($D$5:$D138))*$B139/12</f>
        <v>-52721.853041067283</v>
      </c>
      <c r="F139" s="13">
        <f t="shared" si="2"/>
        <v>-76055.448048917373</v>
      </c>
      <c r="G139" s="13">
        <f>($B$3+SUM($D$5:$D139))</f>
        <v>10034499.555905335</v>
      </c>
    </row>
    <row r="140" spans="2:7">
      <c r="B140" s="10">
        <f>'Ипотечный калькулятор'!$C$17</f>
        <v>6.2902439024390244E-2</v>
      </c>
      <c r="C140" s="12">
        <v>136</v>
      </c>
      <c r="D140" s="13">
        <f>PPMT($B140/12,1,$C$3-C140+1,$B$3+SUM($D$5:D139),0)</f>
        <v>-23455.906677616851</v>
      </c>
      <c r="E140" s="13">
        <f>-($B$3+SUM($D$5:$D139))*$B140/12</f>
        <v>-52599.541371300525</v>
      </c>
      <c r="F140" s="13">
        <f t="shared" si="2"/>
        <v>-76055.448048917373</v>
      </c>
      <c r="G140" s="13">
        <f>($B$3+SUM($D$5:$D140))</f>
        <v>10011043.649227718</v>
      </c>
    </row>
    <row r="141" spans="2:7">
      <c r="B141" s="10">
        <f>'Ипотечный калькулятор'!$C$17</f>
        <v>6.2902439024390244E-2</v>
      </c>
      <c r="C141" s="11">
        <v>137</v>
      </c>
      <c r="D141" s="13">
        <f>PPMT($B141/12,1,$C$3-C141+1,$B$3+SUM($D$5:D140),0)</f>
        <v>-23578.859489246075</v>
      </c>
      <c r="E141" s="13">
        <f>-($B$3+SUM($D$5:$D140))*$B141/12</f>
        <v>-52476.588559671312</v>
      </c>
      <c r="F141" s="13">
        <f t="shared" si="2"/>
        <v>-76055.448048917387</v>
      </c>
      <c r="G141" s="13">
        <f>($B$3+SUM($D$5:$D141))</f>
        <v>9987464.7897384707</v>
      </c>
    </row>
    <row r="142" spans="2:7">
      <c r="B142" s="10">
        <f>'Ипотечный калькулятор'!$C$17</f>
        <v>6.2902439024390244E-2</v>
      </c>
      <c r="C142" s="12">
        <v>138</v>
      </c>
      <c r="D142" s="13">
        <f>PPMT($B142/12,1,$C$3-C142+1,$B$3+SUM($D$5:D141),0)</f>
        <v>-23702.456803519981</v>
      </c>
      <c r="E142" s="13">
        <f>-($B$3+SUM($D$5:$D141))*$B142/12</f>
        <v>-52352.991245397388</v>
      </c>
      <c r="F142" s="13">
        <f t="shared" si="2"/>
        <v>-76055.448048917373</v>
      </c>
      <c r="G142" s="13">
        <f>($B$3+SUM($D$5:$D142))</f>
        <v>9963762.3329349514</v>
      </c>
    </row>
    <row r="143" spans="2:7">
      <c r="B143" s="10">
        <f>'Ипотечный калькулятор'!$C$17</f>
        <v>6.2902439024390244E-2</v>
      </c>
      <c r="C143" s="11">
        <v>139</v>
      </c>
      <c r="D143" s="13">
        <f>PPMT($B143/12,1,$C$3-C143+1,$B$3+SUM($D$5:D142),0)</f>
        <v>-23826.70199883762</v>
      </c>
      <c r="E143" s="13">
        <f>-($B$3+SUM($D$5:$D142))*$B143/12</f>
        <v>-52228.746050079761</v>
      </c>
      <c r="F143" s="13">
        <f t="shared" si="2"/>
        <v>-76055.448048917373</v>
      </c>
      <c r="G143" s="13">
        <f>($B$3+SUM($D$5:$D143))</f>
        <v>9939935.6309361123</v>
      </c>
    </row>
    <row r="144" spans="2:7">
      <c r="B144" s="10">
        <f>'Ипотечный калькулятор'!$C$17</f>
        <v>6.2902439024390244E-2</v>
      </c>
      <c r="C144" s="12">
        <v>140</v>
      </c>
      <c r="D144" s="13">
        <f>PPMT($B144/12,1,$C$3-C144+1,$B$3+SUM($D$5:D143),0)</f>
        <v>-23951.59847130713</v>
      </c>
      <c r="E144" s="13">
        <f>-($B$3+SUM($D$5:$D143))*$B144/12</f>
        <v>-52103.849577610235</v>
      </c>
      <c r="F144" s="13">
        <f t="shared" si="2"/>
        <v>-76055.448048917373</v>
      </c>
      <c r="G144" s="13">
        <f>($B$3+SUM($D$5:$D144))</f>
        <v>9915984.032464806</v>
      </c>
    </row>
    <row r="145" spans="2:7">
      <c r="B145" s="10">
        <f>'Ипотечный калькулятор'!$C$17</f>
        <v>6.2902439024390244E-2</v>
      </c>
      <c r="C145" s="11">
        <v>141</v>
      </c>
      <c r="D145" s="13">
        <f>PPMT($B145/12,1,$C$3-C145+1,$B$3+SUM($D$5:D144),0)</f>
        <v>-24077.149634838639</v>
      </c>
      <c r="E145" s="13">
        <f>-($B$3+SUM($D$5:$D144))*$B145/12</f>
        <v>-51978.298414078723</v>
      </c>
      <c r="F145" s="13">
        <f t="shared" si="2"/>
        <v>-76055.448048917358</v>
      </c>
      <c r="G145" s="13">
        <f>($B$3+SUM($D$5:$D145))</f>
        <v>9891906.8828299679</v>
      </c>
    </row>
    <row r="146" spans="2:7">
      <c r="B146" s="10">
        <f>'Ипотечный калькулятор'!$C$17</f>
        <v>6.2902439024390244E-2</v>
      </c>
      <c r="C146" s="12">
        <v>142</v>
      </c>
      <c r="D146" s="13">
        <f>PPMT($B146/12,1,$C$3-C146+1,$B$3+SUM($D$5:D145),0)</f>
        <v>-24203.358921237519</v>
      </c>
      <c r="E146" s="13">
        <f>-($B$3+SUM($D$5:$D145))*$B146/12</f>
        <v>-51852.08912767985</v>
      </c>
      <c r="F146" s="13">
        <f t="shared" si="2"/>
        <v>-76055.448048917373</v>
      </c>
      <c r="G146" s="13">
        <f>($B$3+SUM($D$5:$D146))</f>
        <v>9867703.5239087306</v>
      </c>
    </row>
    <row r="147" spans="2:7">
      <c r="B147" s="10">
        <f>'Ипотечный калькулятор'!$C$17</f>
        <v>6.2902439024390244E-2</v>
      </c>
      <c r="C147" s="11">
        <v>143</v>
      </c>
      <c r="D147" s="13">
        <f>PPMT($B147/12,1,$C$3-C147+1,$B$3+SUM($D$5:D146),0)</f>
        <v>-24330.229780298236</v>
      </c>
      <c r="E147" s="13">
        <f>-($B$3+SUM($D$5:$D146))*$B147/12</f>
        <v>-51725.218268619145</v>
      </c>
      <c r="F147" s="13">
        <f t="shared" si="2"/>
        <v>-76055.448048917373</v>
      </c>
      <c r="G147" s="13">
        <f>($B$3+SUM($D$5:$D147))</f>
        <v>9843373.2941284329</v>
      </c>
    </row>
    <row r="148" spans="2:7">
      <c r="B148" s="10">
        <f>'Ипотечный калькулятор'!$C$17</f>
        <v>6.2902439024390244E-2</v>
      </c>
      <c r="C148" s="12">
        <v>144</v>
      </c>
      <c r="D148" s="13">
        <f>PPMT($B148/12,1,$C$3-C148+1,$B$3+SUM($D$5:D147),0)</f>
        <v>-24457.765679898621</v>
      </c>
      <c r="E148" s="13">
        <f>-($B$3+SUM($D$5:$D147))*$B148/12</f>
        <v>-51597.682369018759</v>
      </c>
      <c r="F148" s="13">
        <f t="shared" si="2"/>
        <v>-76055.448048917373</v>
      </c>
      <c r="G148" s="13">
        <f>($B$3+SUM($D$5:$D148))</f>
        <v>9818915.5284485333</v>
      </c>
    </row>
    <row r="149" spans="2:7">
      <c r="B149" s="10">
        <f>'Ипотечный калькулятор'!$C$17</f>
        <v>6.2902439024390244E-2</v>
      </c>
      <c r="C149" s="11">
        <v>145</v>
      </c>
      <c r="D149" s="13">
        <f>PPMT($B149/12,1,$C$3-C149+1,$B$3+SUM($D$5:D148),0)</f>
        <v>-24585.970106094675</v>
      </c>
      <c r="E149" s="13">
        <f>-($B$3+SUM($D$5:$D148))*$B149/12</f>
        <v>-51469.477942822698</v>
      </c>
      <c r="F149" s="13">
        <f t="shared" si="2"/>
        <v>-76055.448048917373</v>
      </c>
      <c r="G149" s="13">
        <f>($B$3+SUM($D$5:$D149))</f>
        <v>9794329.5583424382</v>
      </c>
    </row>
    <row r="150" spans="2:7">
      <c r="B150" s="10">
        <f>'Ипотечный калькулятор'!$C$17</f>
        <v>6.2902439024390244E-2</v>
      </c>
      <c r="C150" s="12">
        <v>146</v>
      </c>
      <c r="D150" s="13">
        <f>PPMT($B150/12,1,$C$3-C150+1,$B$3+SUM($D$5:D149),0)</f>
        <v>-24714.846563215859</v>
      </c>
      <c r="E150" s="13">
        <f>-($B$3+SUM($D$5:$D149))*$B150/12</f>
        <v>-51340.601485701518</v>
      </c>
      <c r="F150" s="13">
        <f t="shared" si="2"/>
        <v>-76055.448048917373</v>
      </c>
      <c r="G150" s="13">
        <f>($B$3+SUM($D$5:$D150))</f>
        <v>9769614.7117792219</v>
      </c>
    </row>
    <row r="151" spans="2:7">
      <c r="B151" s="10">
        <f>'Ипотечный калькулятор'!$C$17</f>
        <v>6.2902439024390244E-2</v>
      </c>
      <c r="C151" s="11">
        <v>147</v>
      </c>
      <c r="D151" s="13">
        <f>PPMT($B151/12,1,$C$3-C151+1,$B$3+SUM($D$5:D150),0)</f>
        <v>-24844.39857396084</v>
      </c>
      <c r="E151" s="13">
        <f>-($B$3+SUM($D$5:$D150))*$B151/12</f>
        <v>-51211.049474956533</v>
      </c>
      <c r="F151" s="13">
        <f t="shared" si="2"/>
        <v>-76055.448048917373</v>
      </c>
      <c r="G151" s="13">
        <f>($B$3+SUM($D$5:$D151))</f>
        <v>9744770.3132052626</v>
      </c>
    </row>
    <row r="152" spans="2:7">
      <c r="B152" s="10">
        <f>'Ипотечный калькулятор'!$C$17</f>
        <v>6.2902439024390244E-2</v>
      </c>
      <c r="C152" s="12">
        <v>148</v>
      </c>
      <c r="D152" s="13">
        <f>PPMT($B152/12,1,$C$3-C152+1,$B$3+SUM($D$5:D151),0)</f>
        <v>-24974.629679493864</v>
      </c>
      <c r="E152" s="13">
        <f>-($B$3+SUM($D$5:$D151))*$B152/12</f>
        <v>-51080.818369423527</v>
      </c>
      <c r="F152" s="13">
        <f t="shared" si="2"/>
        <v>-76055.448048917387</v>
      </c>
      <c r="G152" s="13">
        <f>($B$3+SUM($D$5:$D152))</f>
        <v>9719795.6835257672</v>
      </c>
    </row>
    <row r="153" spans="2:7">
      <c r="B153" s="10">
        <f>'Ипотечный калькулятор'!$C$17</f>
        <v>6.2902439024390244E-2</v>
      </c>
      <c r="C153" s="11">
        <v>149</v>
      </c>
      <c r="D153" s="13">
        <f>PPMT($B153/12,1,$C$3-C153+1,$B$3+SUM($D$5:D152),0)</f>
        <v>-25105.543439541449</v>
      </c>
      <c r="E153" s="13">
        <f>-($B$3+SUM($D$5:$D152))*$B153/12</f>
        <v>-50949.904609375924</v>
      </c>
      <c r="F153" s="13">
        <f t="shared" si="2"/>
        <v>-76055.448048917373</v>
      </c>
      <c r="G153" s="13">
        <f>($B$3+SUM($D$5:$D153))</f>
        <v>9694690.1400862262</v>
      </c>
    </row>
    <row r="154" spans="2:7">
      <c r="B154" s="10">
        <f>'Ипотечный калькулятор'!$C$17</f>
        <v>6.2902439024390244E-2</v>
      </c>
      <c r="C154" s="12">
        <v>150</v>
      </c>
      <c r="D154" s="13">
        <f>PPMT($B154/12,1,$C$3-C154+1,$B$3+SUM($D$5:D153),0)</f>
        <v>-25237.143432489775</v>
      </c>
      <c r="E154" s="13">
        <f>-($B$3+SUM($D$5:$D153))*$B154/12</f>
        <v>-50818.304616427595</v>
      </c>
      <c r="F154" s="13">
        <f t="shared" si="2"/>
        <v>-76055.448048917373</v>
      </c>
      <c r="G154" s="13">
        <f>($B$3+SUM($D$5:$D154))</f>
        <v>9669452.9966537375</v>
      </c>
    </row>
    <row r="155" spans="2:7">
      <c r="B155" s="10">
        <f>'Ипотечный калькулятор'!$C$17</f>
        <v>6.2902439024390244E-2</v>
      </c>
      <c r="C155" s="11">
        <v>151</v>
      </c>
      <c r="D155" s="13">
        <f>PPMT($B155/12,1,$C$3-C155+1,$B$3+SUM($D$5:D154),0)</f>
        <v>-25369.433255482443</v>
      </c>
      <c r="E155" s="13">
        <f>-($B$3+SUM($D$5:$D154))*$B155/12</f>
        <v>-50686.014793434937</v>
      </c>
      <c r="F155" s="13">
        <f t="shared" si="2"/>
        <v>-76055.448048917373</v>
      </c>
      <c r="G155" s="13">
        <f>($B$3+SUM($D$5:$D155))</f>
        <v>9644083.563398255</v>
      </c>
    </row>
    <row r="156" spans="2:7">
      <c r="B156" s="10">
        <f>'Ипотечный калькулятор'!$C$17</f>
        <v>6.2902439024390244E-2</v>
      </c>
      <c r="C156" s="12">
        <v>152</v>
      </c>
      <c r="D156" s="13">
        <f>PPMT($B156/12,1,$C$3-C156+1,$B$3+SUM($D$5:D155),0)</f>
        <v>-25502.416524518809</v>
      </c>
      <c r="E156" s="13">
        <f>-($B$3+SUM($D$5:$D155))*$B156/12</f>
        <v>-50553.031524398575</v>
      </c>
      <c r="F156" s="13">
        <f t="shared" si="2"/>
        <v>-76055.448048917387</v>
      </c>
      <c r="G156" s="13">
        <f>($B$3+SUM($D$5:$D156))</f>
        <v>9618581.1468737349</v>
      </c>
    </row>
    <row r="157" spans="2:7">
      <c r="B157" s="10">
        <f>'Ипотечный калькулятор'!$C$17</f>
        <v>6.2902439024390244E-2</v>
      </c>
      <c r="C157" s="11">
        <v>153</v>
      </c>
      <c r="D157" s="13">
        <f>PPMT($B157/12,1,$C$3-C157+1,$B$3+SUM($D$5:D156),0)</f>
        <v>-25636.096874552815</v>
      </c>
      <c r="E157" s="13">
        <f>-($B$3+SUM($D$5:$D156))*$B157/12</f>
        <v>-50419.351174364558</v>
      </c>
      <c r="F157" s="13">
        <f t="shared" si="2"/>
        <v>-76055.448048917373</v>
      </c>
      <c r="G157" s="13">
        <f>($B$3+SUM($D$5:$D157))</f>
        <v>9592945.049999183</v>
      </c>
    </row>
    <row r="158" spans="2:7">
      <c r="B158" s="10">
        <f>'Ипотечный калькулятор'!$C$17</f>
        <v>6.2902439024390244E-2</v>
      </c>
      <c r="C158" s="12">
        <v>154</v>
      </c>
      <c r="D158" s="13">
        <f>PPMT($B158/12,1,$C$3-C158+1,$B$3+SUM($D$5:D157),0)</f>
        <v>-25770.477959592394</v>
      </c>
      <c r="E158" s="13">
        <f>-($B$3+SUM($D$5:$D157))*$B158/12</f>
        <v>-50284.970089324983</v>
      </c>
      <c r="F158" s="13">
        <f t="shared" si="2"/>
        <v>-76055.448048917373</v>
      </c>
      <c r="G158" s="13">
        <f>($B$3+SUM($D$5:$D158))</f>
        <v>9567174.5720395911</v>
      </c>
    </row>
    <row r="159" spans="2:7">
      <c r="B159" s="10">
        <f>'Ипотечный калькулятор'!$C$17</f>
        <v>6.2902439024390244E-2</v>
      </c>
      <c r="C159" s="11">
        <v>155</v>
      </c>
      <c r="D159" s="13">
        <f>PPMT($B159/12,1,$C$3-C159+1,$B$3+SUM($D$5:D158),0)</f>
        <v>-25905.563452799277</v>
      </c>
      <c r="E159" s="13">
        <f>-($B$3+SUM($D$5:$D158))*$B159/12</f>
        <v>-50149.8845961181</v>
      </c>
      <c r="F159" s="13">
        <f t="shared" si="2"/>
        <v>-76055.448048917373</v>
      </c>
      <c r="G159" s="13">
        <f>($B$3+SUM($D$5:$D159))</f>
        <v>9541269.0085867904</v>
      </c>
    </row>
    <row r="160" spans="2:7">
      <c r="B160" s="10">
        <f>'Ипотечный калькулятор'!$C$17</f>
        <v>6.2902439024390244E-2</v>
      </c>
      <c r="C160" s="12">
        <v>156</v>
      </c>
      <c r="D160" s="13">
        <f>PPMT($B160/12,1,$C$3-C160+1,$B$3+SUM($D$5:D159),0)</f>
        <v>-26041.357046589452</v>
      </c>
      <c r="E160" s="13">
        <f>-($B$3+SUM($D$5:$D159))*$B160/12</f>
        <v>-50014.091002327914</v>
      </c>
      <c r="F160" s="13">
        <f t="shared" si="2"/>
        <v>-76055.448048917373</v>
      </c>
      <c r="G160" s="13">
        <f>($B$3+SUM($D$5:$D160))</f>
        <v>9515227.6515402012</v>
      </c>
    </row>
    <row r="161" spans="2:7">
      <c r="B161" s="10">
        <f>'Ипотечный калькулятор'!$C$17</f>
        <v>6.2902439024390244E-2</v>
      </c>
      <c r="C161" s="11">
        <v>157</v>
      </c>
      <c r="D161" s="13">
        <f>PPMT($B161/12,1,$C$3-C161+1,$B$3+SUM($D$5:D160),0)</f>
        <v>-26177.862452734087</v>
      </c>
      <c r="E161" s="13">
        <f>-($B$3+SUM($D$5:$D160))*$B161/12</f>
        <v>-49877.585596183286</v>
      </c>
      <c r="F161" s="13">
        <f t="shared" si="2"/>
        <v>-76055.448048917373</v>
      </c>
      <c r="G161" s="13">
        <f>($B$3+SUM($D$5:$D161))</f>
        <v>9489049.7890874669</v>
      </c>
    </row>
    <row r="162" spans="2:7">
      <c r="B162" s="10">
        <f>'Ипотечный калькулятор'!$C$17</f>
        <v>6.2902439024390244E-2</v>
      </c>
      <c r="C162" s="12">
        <v>158</v>
      </c>
      <c r="D162" s="13">
        <f>PPMT($B162/12,1,$C$3-C162+1,$B$3+SUM($D$5:D161),0)</f>
        <v>-26315.08340246091</v>
      </c>
      <c r="E162" s="13">
        <f>-($B$3+SUM($D$5:$D161))*$B162/12</f>
        <v>-49740.364646456459</v>
      </c>
      <c r="F162" s="13">
        <f t="shared" si="2"/>
        <v>-76055.448048917373</v>
      </c>
      <c r="G162" s="13">
        <f>($B$3+SUM($D$5:$D162))</f>
        <v>9462734.7056850065</v>
      </c>
    </row>
    <row r="163" spans="2:7">
      <c r="B163" s="10">
        <f>'Ипотечный калькулятор'!$C$17</f>
        <v>6.2902439024390244E-2</v>
      </c>
      <c r="C163" s="11">
        <v>159</v>
      </c>
      <c r="D163" s="13">
        <f>PPMT($B163/12,1,$C$3-C163+1,$B$3+SUM($D$5:D162),0)</f>
        <v>-26453.023646556336</v>
      </c>
      <c r="E163" s="13">
        <f>-($B$3+SUM($D$5:$D162))*$B163/12</f>
        <v>-49602.424402361037</v>
      </c>
      <c r="F163" s="13">
        <f t="shared" si="2"/>
        <v>-76055.448048917373</v>
      </c>
      <c r="G163" s="13">
        <f>($B$3+SUM($D$5:$D163))</f>
        <v>9436281.6820384506</v>
      </c>
    </row>
    <row r="164" spans="2:7">
      <c r="B164" s="10">
        <f>'Ипотечный калькулятор'!$C$17</f>
        <v>6.2902439024390244E-2</v>
      </c>
      <c r="C164" s="12">
        <v>160</v>
      </c>
      <c r="D164" s="13">
        <f>PPMT($B164/12,1,$C$3-C164+1,$B$3+SUM($D$5:D163),0)</f>
        <v>-26591.68695546786</v>
      </c>
      <c r="E164" s="13">
        <f>-($B$3+SUM($D$5:$D163))*$B164/12</f>
        <v>-49463.761093449517</v>
      </c>
      <c r="F164" s="13">
        <f t="shared" si="2"/>
        <v>-76055.448048917373</v>
      </c>
      <c r="G164" s="13">
        <f>($B$3+SUM($D$5:$D164))</f>
        <v>9409689.9950829819</v>
      </c>
    </row>
    <row r="165" spans="2:7">
      <c r="B165" s="10">
        <f>'Ипотечный калькулятор'!$C$17</f>
        <v>6.2902439024390244E-2</v>
      </c>
      <c r="C165" s="11">
        <v>161</v>
      </c>
      <c r="D165" s="13">
        <f>PPMT($B165/12,1,$C$3-C165+1,$B$3+SUM($D$5:D164),0)</f>
        <v>-26731.077119407186</v>
      </c>
      <c r="E165" s="13">
        <f>-($B$3+SUM($D$5:$D164))*$B165/12</f>
        <v>-49324.370929510187</v>
      </c>
      <c r="F165" s="13">
        <f t="shared" si="2"/>
        <v>-76055.448048917373</v>
      </c>
      <c r="G165" s="13">
        <f>($B$3+SUM($D$5:$D165))</f>
        <v>9382958.9179635756</v>
      </c>
    </row>
    <row r="166" spans="2:7">
      <c r="B166" s="10">
        <f>'Ипотечный калькулятор'!$C$17</f>
        <v>6.2902439024390244E-2</v>
      </c>
      <c r="C166" s="12">
        <v>162</v>
      </c>
      <c r="D166" s="13">
        <f>PPMT($B166/12,1,$C$3-C166+1,$B$3+SUM($D$5:D165),0)</f>
        <v>-26871.197948453835</v>
      </c>
      <c r="E166" s="13">
        <f>-($B$3+SUM($D$5:$D165))*$B166/12</f>
        <v>-49184.250100463541</v>
      </c>
      <c r="F166" s="13">
        <f t="shared" si="2"/>
        <v>-76055.448048917373</v>
      </c>
      <c r="G166" s="13">
        <f>($B$3+SUM($D$5:$D166))</f>
        <v>9356087.7200151216</v>
      </c>
    </row>
    <row r="167" spans="2:7">
      <c r="B167" s="10">
        <f>'Ипотечный калькулятор'!$C$17</f>
        <v>6.2902439024390244E-2</v>
      </c>
      <c r="C167" s="11">
        <v>163</v>
      </c>
      <c r="D167" s="13">
        <f>PPMT($B167/12,1,$C$3-C167+1,$B$3+SUM($D$5:D166),0)</f>
        <v>-27012.053272659246</v>
      </c>
      <c r="E167" s="13">
        <f>-($B$3+SUM($D$5:$D166))*$B167/12</f>
        <v>-49043.394776258123</v>
      </c>
      <c r="F167" s="13">
        <f t="shared" si="2"/>
        <v>-76055.448048917373</v>
      </c>
      <c r="G167" s="13">
        <f>($B$3+SUM($D$5:$D167))</f>
        <v>9329075.6667424627</v>
      </c>
    </row>
    <row r="168" spans="2:7">
      <c r="B168" s="10">
        <f>'Ипотечный калькулятор'!$C$17</f>
        <v>6.2902439024390244E-2</v>
      </c>
      <c r="C168" s="12">
        <v>164</v>
      </c>
      <c r="D168" s="13">
        <f>PPMT($B168/12,1,$C$3-C168+1,$B$3+SUM($D$5:D167),0)</f>
        <v>-27153.646942151514</v>
      </c>
      <c r="E168" s="13">
        <f>-($B$3+SUM($D$5:$D167))*$B168/12</f>
        <v>-48901.801106765874</v>
      </c>
      <c r="F168" s="13">
        <f t="shared" si="2"/>
        <v>-76055.448048917387</v>
      </c>
      <c r="G168" s="13">
        <f>($B$3+SUM($D$5:$D168))</f>
        <v>9301922.019800311</v>
      </c>
    </row>
    <row r="169" spans="2:7">
      <c r="B169" s="10">
        <f>'Ипотечный калькулятор'!$C$17</f>
        <v>6.2902439024390244E-2</v>
      </c>
      <c r="C169" s="11">
        <v>165</v>
      </c>
      <c r="D169" s="13">
        <f>PPMT($B169/12,1,$C$3-C169+1,$B$3+SUM($D$5:D168),0)</f>
        <v>-27295.982827240539</v>
      </c>
      <c r="E169" s="13">
        <f>-($B$3+SUM($D$5:$D168))*$B169/12</f>
        <v>-48759.46522167683</v>
      </c>
      <c r="F169" s="13">
        <f t="shared" si="2"/>
        <v>-76055.448048917373</v>
      </c>
      <c r="G169" s="13">
        <f>($B$3+SUM($D$5:$D169))</f>
        <v>9274626.0369730704</v>
      </c>
    </row>
    <row r="170" spans="2:7">
      <c r="B170" s="10">
        <f>'Ипотечный калькулятор'!$C$17</f>
        <v>6.2902439024390244E-2</v>
      </c>
      <c r="C170" s="12">
        <v>166</v>
      </c>
      <c r="D170" s="13">
        <f>PPMT($B170/12,1,$C$3-C170+1,$B$3+SUM($D$5:D169),0)</f>
        <v>-27439.064818523988</v>
      </c>
      <c r="E170" s="13">
        <f>-($B$3+SUM($D$5:$D169))*$B170/12</f>
        <v>-48616.383230393396</v>
      </c>
      <c r="F170" s="13">
        <f t="shared" si="2"/>
        <v>-76055.448048917387</v>
      </c>
      <c r="G170" s="13">
        <f>($B$3+SUM($D$5:$D170))</f>
        <v>9247186.9721545465</v>
      </c>
    </row>
    <row r="171" spans="2:7">
      <c r="B171" s="10">
        <f>'Ипотечный калькулятор'!$C$17</f>
        <v>6.2902439024390244E-2</v>
      </c>
      <c r="C171" s="11">
        <v>167</v>
      </c>
      <c r="D171" s="13">
        <f>PPMT($B171/12,1,$C$3-C171+1,$B$3+SUM($D$5:D170),0)</f>
        <v>-27582.896826993434</v>
      </c>
      <c r="E171" s="13">
        <f>-($B$3+SUM($D$5:$D170))*$B171/12</f>
        <v>-48472.551221923932</v>
      </c>
      <c r="F171" s="13">
        <f t="shared" si="2"/>
        <v>-76055.448048917373</v>
      </c>
      <c r="G171" s="13">
        <f>($B$3+SUM($D$5:$D171))</f>
        <v>9219604.0753275529</v>
      </c>
    </row>
    <row r="172" spans="2:7">
      <c r="B172" s="10">
        <f>'Ипотечный калькулятор'!$C$17</f>
        <v>6.2902439024390244E-2</v>
      </c>
      <c r="C172" s="12">
        <v>168</v>
      </c>
      <c r="D172" s="13">
        <f>PPMT($B172/12,1,$C$3-C172+1,$B$3+SUM($D$5:D171),0)</f>
        <v>-27727.482784141441</v>
      </c>
      <c r="E172" s="13">
        <f>-($B$3+SUM($D$5:$D171))*$B172/12</f>
        <v>-48327.965264775936</v>
      </c>
      <c r="F172" s="13">
        <f t="shared" si="2"/>
        <v>-76055.448048917373</v>
      </c>
      <c r="G172" s="13">
        <f>($B$3+SUM($D$5:$D172))</f>
        <v>9191876.592543412</v>
      </c>
    </row>
    <row r="173" spans="2:7">
      <c r="B173" s="10">
        <f>'Ипотечный калькулятор'!$C$17</f>
        <v>6.2902439024390244E-2</v>
      </c>
      <c r="C173" s="11">
        <v>169</v>
      </c>
      <c r="D173" s="13">
        <f>PPMT($B173/12,1,$C$3-C173+1,$B$3+SUM($D$5:D172),0)</f>
        <v>-27872.826642068878</v>
      </c>
      <c r="E173" s="13">
        <f>-($B$3+SUM($D$5:$D172))*$B173/12</f>
        <v>-48182.621406848491</v>
      </c>
      <c r="F173" s="13">
        <f t="shared" si="2"/>
        <v>-76055.448048917373</v>
      </c>
      <c r="G173" s="13">
        <f>($B$3+SUM($D$5:$D173))</f>
        <v>9164003.765901342</v>
      </c>
    </row>
    <row r="174" spans="2:7">
      <c r="B174" s="10">
        <f>'Ипотечный калькулятор'!$C$17</f>
        <v>6.2902439024390244E-2</v>
      </c>
      <c r="C174" s="12">
        <v>170</v>
      </c>
      <c r="D174" s="13">
        <f>PPMT($B174/12,1,$C$3-C174+1,$B$3+SUM($D$5:D173),0)</f>
        <v>-28018.932373593063</v>
      </c>
      <c r="E174" s="13">
        <f>-($B$3+SUM($D$5:$D173))*$B174/12</f>
        <v>-48036.515675324314</v>
      </c>
      <c r="F174" s="13">
        <f t="shared" si="2"/>
        <v>-76055.448048917373</v>
      </c>
      <c r="G174" s="13">
        <f>($B$3+SUM($D$5:$D174))</f>
        <v>9135984.8335277494</v>
      </c>
    </row>
    <row r="175" spans="2:7">
      <c r="B175" s="10">
        <f>'Ипотечный калькулятор'!$C$17</f>
        <v>6.2902439024390244E-2</v>
      </c>
      <c r="C175" s="11">
        <v>171</v>
      </c>
      <c r="D175" s="13">
        <f>PPMT($B175/12,1,$C$3-C175+1,$B$3+SUM($D$5:D174),0)</f>
        <v>-28165.803972356265</v>
      </c>
      <c r="E175" s="13">
        <f>-($B$3+SUM($D$5:$D174))*$B175/12</f>
        <v>-47889.644076561111</v>
      </c>
      <c r="F175" s="13">
        <f t="shared" si="2"/>
        <v>-76055.448048917373</v>
      </c>
      <c r="G175" s="13">
        <f>($B$3+SUM($D$5:$D175))</f>
        <v>9107819.0295553934</v>
      </c>
    </row>
    <row r="176" spans="2:7">
      <c r="B176" s="10">
        <f>'Ипотечный калькулятор'!$C$17</f>
        <v>6.2902439024390244E-2</v>
      </c>
      <c r="C176" s="12">
        <v>172</v>
      </c>
      <c r="D176" s="13">
        <f>PPMT($B176/12,1,$C$3-C176+1,$B$3+SUM($D$5:D175),0)</f>
        <v>-28313.445452934942</v>
      </c>
      <c r="E176" s="13">
        <f>-($B$3+SUM($D$5:$D175))*$B176/12</f>
        <v>-47742.002595982434</v>
      </c>
      <c r="F176" s="13">
        <f t="shared" si="2"/>
        <v>-76055.448048917373</v>
      </c>
      <c r="G176" s="13">
        <f>($B$3+SUM($D$5:$D176))</f>
        <v>9079505.5841024574</v>
      </c>
    </row>
    <row r="177" spans="2:7">
      <c r="B177" s="10">
        <f>'Ипотечный калькулятор'!$C$17</f>
        <v>6.2902439024390244E-2</v>
      </c>
      <c r="C177" s="11">
        <v>173</v>
      </c>
      <c r="D177" s="13">
        <f>PPMT($B177/12,1,$C$3-C177+1,$B$3+SUM($D$5:D176),0)</f>
        <v>-28461.860850949408</v>
      </c>
      <c r="E177" s="13">
        <f>-($B$3+SUM($D$5:$D176))*$B177/12</f>
        <v>-47593.587197967958</v>
      </c>
      <c r="F177" s="13">
        <f t="shared" si="2"/>
        <v>-76055.448048917373</v>
      </c>
      <c r="G177" s="13">
        <f>($B$3+SUM($D$5:$D177))</f>
        <v>9051043.7232515085</v>
      </c>
    </row>
    <row r="178" spans="2:7">
      <c r="B178" s="10">
        <f>'Ипотечный калькулятор'!$C$17</f>
        <v>6.2902439024390244E-2</v>
      </c>
      <c r="C178" s="12">
        <v>174</v>
      </c>
      <c r="D178" s="13">
        <f>PPMT($B178/12,1,$C$3-C178+1,$B$3+SUM($D$5:D177),0)</f>
        <v>-28611.054223174204</v>
      </c>
      <c r="E178" s="13">
        <f>-($B$3+SUM($D$5:$D177))*$B178/12</f>
        <v>-47444.393825743173</v>
      </c>
      <c r="F178" s="13">
        <f t="shared" si="2"/>
        <v>-76055.448048917373</v>
      </c>
      <c r="G178" s="13">
        <f>($B$3+SUM($D$5:$D178))</f>
        <v>9022432.6690283343</v>
      </c>
    </row>
    <row r="179" spans="2:7">
      <c r="B179" s="10">
        <f>'Ипотечный калькулятор'!$C$17</f>
        <v>6.2902439024390244E-2</v>
      </c>
      <c r="C179" s="11">
        <v>175</v>
      </c>
      <c r="D179" s="13">
        <f>PPMT($B179/12,1,$C$3-C179+1,$B$3+SUM($D$5:D178),0)</f>
        <v>-28761.029647648931</v>
      </c>
      <c r="E179" s="13">
        <f>-($B$3+SUM($D$5:$D178))*$B179/12</f>
        <v>-47294.418401268449</v>
      </c>
      <c r="F179" s="13">
        <f t="shared" si="2"/>
        <v>-76055.448048917373</v>
      </c>
      <c r="G179" s="13">
        <f>($B$3+SUM($D$5:$D179))</f>
        <v>8993671.639380686</v>
      </c>
    </row>
    <row r="180" spans="2:7">
      <c r="B180" s="10">
        <f>'Ипотечный калькулятор'!$C$17</f>
        <v>6.2902439024390244E-2</v>
      </c>
      <c r="C180" s="12">
        <v>176</v>
      </c>
      <c r="D180" s="13">
        <f>PPMT($B180/12,1,$C$3-C180+1,$B$3+SUM($D$5:D179),0)</f>
        <v>-28911.791223789765</v>
      </c>
      <c r="E180" s="13">
        <f>-($B$3+SUM($D$5:$D179))*$B180/12</f>
        <v>-47143.656825127626</v>
      </c>
      <c r="F180" s="13">
        <f t="shared" si="2"/>
        <v>-76055.448048917387</v>
      </c>
      <c r="G180" s="13">
        <f>($B$3+SUM($D$5:$D180))</f>
        <v>8964759.8481568955</v>
      </c>
    </row>
    <row r="181" spans="2:7">
      <c r="B181" s="10">
        <f>'Ипотечный калькулятор'!$C$17</f>
        <v>6.2902439024390244E-2</v>
      </c>
      <c r="C181" s="11">
        <v>177</v>
      </c>
      <c r="D181" s="13">
        <f>PPMT($B181/12,1,$C$3-C181+1,$B$3+SUM($D$5:D180),0)</f>
        <v>-29063.343072501451</v>
      </c>
      <c r="E181" s="13">
        <f>-($B$3+SUM($D$5:$D180))*$B181/12</f>
        <v>-46992.104976415925</v>
      </c>
      <c r="F181" s="13">
        <f t="shared" si="2"/>
        <v>-76055.448048917373</v>
      </c>
      <c r="G181" s="13">
        <f>($B$3+SUM($D$5:$D181))</f>
        <v>8935696.5050843954</v>
      </c>
    </row>
    <row r="182" spans="2:7">
      <c r="B182" s="10">
        <f>'Ипотечный калькулятор'!$C$17</f>
        <v>6.2902439024390244E-2</v>
      </c>
      <c r="C182" s="12">
        <v>178</v>
      </c>
      <c r="D182" s="13">
        <f>PPMT($B182/12,1,$C$3-C182+1,$B$3+SUM($D$5:D181),0)</f>
        <v>-29215.689336290034</v>
      </c>
      <c r="E182" s="13">
        <f>-($B$3+SUM($D$5:$D181))*$B182/12</f>
        <v>-46839.75871262735</v>
      </c>
      <c r="F182" s="13">
        <f t="shared" si="2"/>
        <v>-76055.448048917387</v>
      </c>
      <c r="G182" s="13">
        <f>($B$3+SUM($D$5:$D182))</f>
        <v>8906480.8157481048</v>
      </c>
    </row>
    <row r="183" spans="2:7">
      <c r="B183" s="10">
        <f>'Ипотечный калькулятор'!$C$17</f>
        <v>6.2902439024390244E-2</v>
      </c>
      <c r="C183" s="11">
        <v>179</v>
      </c>
      <c r="D183" s="13">
        <f>PPMT($B183/12,1,$C$3-C183+1,$B$3+SUM($D$5:D182),0)</f>
        <v>-29368.834179375994</v>
      </c>
      <c r="E183" s="13">
        <f>-($B$3+SUM($D$5:$D182))*$B183/12</f>
        <v>-46686.613869541383</v>
      </c>
      <c r="F183" s="13">
        <f t="shared" si="2"/>
        <v>-76055.448048917373</v>
      </c>
      <c r="G183" s="13">
        <f>($B$3+SUM($D$5:$D183))</f>
        <v>8877111.9815687276</v>
      </c>
    </row>
    <row r="184" spans="2:7">
      <c r="B184" s="10">
        <f>'Ипотечный калькулятор'!$C$17</f>
        <v>6.2902439024390244E-2</v>
      </c>
      <c r="C184" s="12">
        <v>180</v>
      </c>
      <c r="D184" s="13">
        <f>PPMT($B184/12,1,$C$3-C184+1,$B$3+SUM($D$5:D183),0)</f>
        <v>-29522.78178780813</v>
      </c>
      <c r="E184" s="13">
        <f>-($B$3+SUM($D$5:$D183))*$B184/12</f>
        <v>-46532.66626110924</v>
      </c>
      <c r="F184" s="13">
        <f t="shared" si="2"/>
        <v>-76055.448048917373</v>
      </c>
      <c r="G184" s="13">
        <f>($B$3+SUM($D$5:$D184))</f>
        <v>8847589.1997809205</v>
      </c>
    </row>
    <row r="185" spans="2:7">
      <c r="B185" s="10">
        <f>'Ипотечный калькулятор'!$C$17</f>
        <v>6.2902439024390244E-2</v>
      </c>
      <c r="C185" s="11">
        <v>181</v>
      </c>
      <c r="D185" s="13">
        <f>PPMT($B185/12,1,$C$3-C185+1,$B$3+SUM($D$5:D184),0)</f>
        <v>-29677.53636957796</v>
      </c>
      <c r="E185" s="13">
        <f>-($B$3+SUM($D$5:$D184))*$B185/12</f>
        <v>-46377.911679339421</v>
      </c>
      <c r="F185" s="13">
        <f t="shared" si="2"/>
        <v>-76055.448048917373</v>
      </c>
      <c r="G185" s="13">
        <f>($B$3+SUM($D$5:$D185))</f>
        <v>8817911.6634113416</v>
      </c>
    </row>
    <row r="186" spans="2:7">
      <c r="B186" s="10">
        <f>'Ипотечный калькулятор'!$C$17</f>
        <v>6.2902439024390244E-2</v>
      </c>
      <c r="C186" s="12">
        <v>182</v>
      </c>
      <c r="D186" s="13">
        <f>PPMT($B186/12,1,$C$3-C186+1,$B$3+SUM($D$5:D185),0)</f>
        <v>-29833.102154734741</v>
      </c>
      <c r="E186" s="13">
        <f>-($B$3+SUM($D$5:$D185))*$B186/12</f>
        <v>-46222.345894182625</v>
      </c>
      <c r="F186" s="13">
        <f t="shared" si="2"/>
        <v>-76055.448048917373</v>
      </c>
      <c r="G186" s="13">
        <f>($B$3+SUM($D$5:$D186))</f>
        <v>8788078.561256608</v>
      </c>
    </row>
    <row r="187" spans="2:7">
      <c r="B187" s="10">
        <f>'Ипотечный калькулятор'!$C$17</f>
        <v>6.2902439024390244E-2</v>
      </c>
      <c r="C187" s="11">
        <v>183</v>
      </c>
      <c r="D187" s="13">
        <f>PPMT($B187/12,1,$C$3-C187+1,$B$3+SUM($D$5:D186),0)</f>
        <v>-29989.483395501138</v>
      </c>
      <c r="E187" s="13">
        <f>-($B$3+SUM($D$5:$D186))*$B187/12</f>
        <v>-46065.964653416246</v>
      </c>
      <c r="F187" s="13">
        <f t="shared" si="2"/>
        <v>-76055.448048917387</v>
      </c>
      <c r="G187" s="13">
        <f>($B$3+SUM($D$5:$D187))</f>
        <v>8758089.0778611079</v>
      </c>
    </row>
    <row r="188" spans="2:7">
      <c r="B188" s="10">
        <f>'Ипотечный калькулятор'!$C$17</f>
        <v>6.2902439024390244E-2</v>
      </c>
      <c r="C188" s="12">
        <v>184</v>
      </c>
      <c r="D188" s="13">
        <f>PPMT($B188/12,1,$C$3-C188+1,$B$3+SUM($D$5:D187),0)</f>
        <v>-30146.684366389345</v>
      </c>
      <c r="E188" s="13">
        <f>-($B$3+SUM($D$5:$D187))*$B188/12</f>
        <v>-45908.763682528042</v>
      </c>
      <c r="F188" s="13">
        <f t="shared" si="2"/>
        <v>-76055.448048917387</v>
      </c>
      <c r="G188" s="13">
        <f>($B$3+SUM($D$5:$D188))</f>
        <v>8727942.3934947178</v>
      </c>
    </row>
    <row r="189" spans="2:7">
      <c r="B189" s="10">
        <f>'Ипотечный калькулятор'!$C$17</f>
        <v>6.2902439024390244E-2</v>
      </c>
      <c r="C189" s="11">
        <v>185</v>
      </c>
      <c r="D189" s="13">
        <f>PPMT($B189/12,1,$C$3-C189+1,$B$3+SUM($D$5:D188),0)</f>
        <v>-30304.709364318031</v>
      </c>
      <c r="E189" s="13">
        <f>-($B$3+SUM($D$5:$D188))*$B189/12</f>
        <v>-45750.738684599346</v>
      </c>
      <c r="F189" s="13">
        <f t="shared" si="2"/>
        <v>-76055.448048917373</v>
      </c>
      <c r="G189" s="13">
        <f>($B$3+SUM($D$5:$D189))</f>
        <v>8697637.6841304004</v>
      </c>
    </row>
    <row r="190" spans="2:7">
      <c r="B190" s="10">
        <f>'Ипотечный калькулятор'!$C$17</f>
        <v>6.2902439024390244E-2</v>
      </c>
      <c r="C190" s="12">
        <v>186</v>
      </c>
      <c r="D190" s="13">
        <f>PPMT($B190/12,1,$C$3-C190+1,$B$3+SUM($D$5:D189),0)</f>
        <v>-30463.562708729773</v>
      </c>
      <c r="E190" s="13">
        <f>-($B$3+SUM($D$5:$D189))*$B190/12</f>
        <v>-45591.885340187611</v>
      </c>
      <c r="F190" s="13">
        <f t="shared" si="2"/>
        <v>-76055.448048917387</v>
      </c>
      <c r="G190" s="13">
        <f>($B$3+SUM($D$5:$D190))</f>
        <v>8667174.1214216705</v>
      </c>
    </row>
    <row r="191" spans="2:7">
      <c r="B191" s="10">
        <f>'Ипотечный калькулятор'!$C$17</f>
        <v>6.2902439024390244E-2</v>
      </c>
      <c r="C191" s="11">
        <v>187</v>
      </c>
      <c r="D191" s="13">
        <f>PPMT($B191/12,1,$C$3-C191+1,$B$3+SUM($D$5:D190),0)</f>
        <v>-30623.248741709085</v>
      </c>
      <c r="E191" s="13">
        <f>-($B$3+SUM($D$5:$D190))*$B191/12</f>
        <v>-45432.199307208306</v>
      </c>
      <c r="F191" s="13">
        <f t="shared" si="2"/>
        <v>-76055.448048917387</v>
      </c>
      <c r="G191" s="13">
        <f>($B$3+SUM($D$5:$D191))</f>
        <v>8636550.87267996</v>
      </c>
    </row>
    <row r="192" spans="2:7">
      <c r="B192" s="10">
        <f>'Ипотечный калькулятор'!$C$17</f>
        <v>6.2902439024390244E-2</v>
      </c>
      <c r="C192" s="12">
        <v>188</v>
      </c>
      <c r="D192" s="13">
        <f>PPMT($B192/12,1,$C$3-C192+1,$B$3+SUM($D$5:D191),0)</f>
        <v>-30783.771828101086</v>
      </c>
      <c r="E192" s="13">
        <f>-($B$3+SUM($D$5:$D191))*$B192/12</f>
        <v>-45271.676220816298</v>
      </c>
      <c r="F192" s="13">
        <f t="shared" si="2"/>
        <v>-76055.448048917387</v>
      </c>
      <c r="G192" s="13">
        <f>($B$3+SUM($D$5:$D192))</f>
        <v>8605767.1008518599</v>
      </c>
    </row>
    <row r="193" spans="2:7">
      <c r="B193" s="10">
        <f>'Ипотечный калькулятор'!$C$17</f>
        <v>6.2902439024390244E-2</v>
      </c>
      <c r="C193" s="11">
        <v>189</v>
      </c>
      <c r="D193" s="13">
        <f>PPMT($B193/12,1,$C$3-C193+1,$B$3+SUM($D$5:D192),0)</f>
        <v>-30945.136355630897</v>
      </c>
      <c r="E193" s="13">
        <f>-($B$3+SUM($D$5:$D192))*$B193/12</f>
        <v>-45110.311693286472</v>
      </c>
      <c r="F193" s="13">
        <f t="shared" si="2"/>
        <v>-76055.448048917373</v>
      </c>
      <c r="G193" s="13">
        <f>($B$3+SUM($D$5:$D193))</f>
        <v>8574821.9644962288</v>
      </c>
    </row>
    <row r="194" spans="2:7">
      <c r="B194" s="10">
        <f>'Ипотечный калькулятор'!$C$17</f>
        <v>6.2902439024390244E-2</v>
      </c>
      <c r="C194" s="12">
        <v>190</v>
      </c>
      <c r="D194" s="13">
        <f>PPMT($B194/12,1,$C$3-C194+1,$B$3+SUM($D$5:D193),0)</f>
        <v>-31107.346735023537</v>
      </c>
      <c r="E194" s="13">
        <f>-($B$3+SUM($D$5:$D193))*$B194/12</f>
        <v>-44948.101313893851</v>
      </c>
      <c r="F194" s="13">
        <f t="shared" si="2"/>
        <v>-76055.448048917387</v>
      </c>
      <c r="G194" s="13">
        <f>($B$3+SUM($D$5:$D194))</f>
        <v>8543714.6177612059</v>
      </c>
    </row>
    <row r="195" spans="2:7">
      <c r="B195" s="10">
        <f>'Ипотечный калькулятор'!$C$17</f>
        <v>6.2902439024390244E-2</v>
      </c>
      <c r="C195" s="11">
        <v>191</v>
      </c>
      <c r="D195" s="13">
        <f>PPMT($B195/12,1,$C$3-C195+1,$B$3+SUM($D$5:D194),0)</f>
        <v>-31270.407400124397</v>
      </c>
      <c r="E195" s="13">
        <f>-($B$3+SUM($D$5:$D194))*$B195/12</f>
        <v>-44785.040648792987</v>
      </c>
      <c r="F195" s="13">
        <f t="shared" si="2"/>
        <v>-76055.448048917387</v>
      </c>
      <c r="G195" s="13">
        <f>($B$3+SUM($D$5:$D195))</f>
        <v>8512444.2103610821</v>
      </c>
    </row>
    <row r="196" spans="2:7">
      <c r="B196" s="10">
        <f>'Ипотечный калькулятор'!$C$17</f>
        <v>6.2902439024390244E-2</v>
      </c>
      <c r="C196" s="12">
        <v>192</v>
      </c>
      <c r="D196" s="13">
        <f>PPMT($B196/12,1,$C$3-C196+1,$B$3+SUM($D$5:D195),0)</f>
        <v>-31434.322808020577</v>
      </c>
      <c r="E196" s="13">
        <f>-($B$3+SUM($D$5:$D195))*$B196/12</f>
        <v>-44621.125240896807</v>
      </c>
      <c r="F196" s="13">
        <f t="shared" si="2"/>
        <v>-76055.448048917387</v>
      </c>
      <c r="G196" s="13">
        <f>($B$3+SUM($D$5:$D196))</f>
        <v>8481009.8875530604</v>
      </c>
    </row>
    <row r="197" spans="2:7">
      <c r="B197" s="10">
        <f>'Ипотечный калькулятор'!$C$17</f>
        <v>6.2902439024390244E-2</v>
      </c>
      <c r="C197" s="11">
        <v>193</v>
      </c>
      <c r="D197" s="13">
        <f>PPMT($B197/12,1,$C$3-C197+1,$B$3+SUM($D$5:D196),0)</f>
        <v>-31599.097439162619</v>
      </c>
      <c r="E197" s="13">
        <f>-($B$3+SUM($D$5:$D196))*$B197/12</f>
        <v>-44456.350609754765</v>
      </c>
      <c r="F197" s="13">
        <f t="shared" ref="F197:F245" si="3">SUM(D197:E197)</f>
        <v>-76055.448048917387</v>
      </c>
      <c r="G197" s="13">
        <f>($B$3+SUM($D$5:$D197))</f>
        <v>8449410.790113898</v>
      </c>
    </row>
    <row r="198" spans="2:7">
      <c r="B198" s="10">
        <f>'Ипотечный калькулятор'!$C$17</f>
        <v>6.2902439024390244E-2</v>
      </c>
      <c r="C198" s="12">
        <v>194</v>
      </c>
      <c r="D198" s="13">
        <f>PPMT($B198/12,1,$C$3-C198+1,$B$3+SUM($D$5:D197),0)</f>
        <v>-31764.735797487006</v>
      </c>
      <c r="E198" s="13">
        <f>-($B$3+SUM($D$5:$D197))*$B198/12</f>
        <v>-44290.71225143037</v>
      </c>
      <c r="F198" s="13">
        <f t="shared" si="3"/>
        <v>-76055.448048917373</v>
      </c>
      <c r="G198" s="13">
        <f>($B$3+SUM($D$5:$D198))</f>
        <v>8417646.0543164108</v>
      </c>
    </row>
    <row r="199" spans="2:7">
      <c r="B199" s="10">
        <f>'Ипотечный калькулятор'!$C$17</f>
        <v>6.2902439024390244E-2</v>
      </c>
      <c r="C199" s="11">
        <v>195</v>
      </c>
      <c r="D199" s="13">
        <f>PPMT($B199/12,1,$C$3-C199+1,$B$3+SUM($D$5:D198),0)</f>
        <v>-31931.242410539282</v>
      </c>
      <c r="E199" s="13">
        <f>-($B$3+SUM($D$5:$D198))*$B199/12</f>
        <v>-44124.205638378095</v>
      </c>
      <c r="F199" s="13">
        <f t="shared" si="3"/>
        <v>-76055.448048917373</v>
      </c>
      <c r="G199" s="13">
        <f>($B$3+SUM($D$5:$D199))</f>
        <v>8385714.8119058721</v>
      </c>
    </row>
    <row r="200" spans="2:7">
      <c r="B200" s="10">
        <f>'Ипотечный калькулятор'!$C$17</f>
        <v>6.2902439024390244E-2</v>
      </c>
      <c r="C200" s="12">
        <v>196</v>
      </c>
      <c r="D200" s="13">
        <f>PPMT($B200/12,1,$C$3-C200+1,$B$3+SUM($D$5:D199),0)</f>
        <v>-32098.621829597781</v>
      </c>
      <c r="E200" s="13">
        <f>-($B$3+SUM($D$5:$D199))*$B200/12</f>
        <v>-43956.826219319599</v>
      </c>
      <c r="F200" s="13">
        <f t="shared" si="3"/>
        <v>-76055.448048917373</v>
      </c>
      <c r="G200" s="13">
        <f>($B$3+SUM($D$5:$D200))</f>
        <v>8353616.1900762739</v>
      </c>
    </row>
    <row r="201" spans="2:7">
      <c r="B201" s="10">
        <f>'Ипотечный калькулятор'!$C$17</f>
        <v>6.2902439024390244E-2</v>
      </c>
      <c r="C201" s="11">
        <v>197</v>
      </c>
      <c r="D201" s="13">
        <f>PPMT($B201/12,1,$C$3-C201+1,$B$3+SUM($D$5:D200),0)</f>
        <v>-32266.878629798059</v>
      </c>
      <c r="E201" s="13">
        <f>-($B$3+SUM($D$5:$D200))*$B201/12</f>
        <v>-43788.569419119332</v>
      </c>
      <c r="F201" s="13">
        <f t="shared" si="3"/>
        <v>-76055.448048917387</v>
      </c>
      <c r="G201" s="13">
        <f>($B$3+SUM($D$5:$D201))</f>
        <v>8321349.3114464758</v>
      </c>
    </row>
    <row r="202" spans="2:7">
      <c r="B202" s="10">
        <f>'Ипотечный калькулятор'!$C$17</f>
        <v>6.2902439024390244E-2</v>
      </c>
      <c r="C202" s="12">
        <v>198</v>
      </c>
      <c r="D202" s="13">
        <f>PPMT($B202/12,1,$C$3-C202+1,$B$3+SUM($D$5:D201),0)</f>
        <v>-32436.017410257915</v>
      </c>
      <c r="E202" s="13">
        <f>-($B$3+SUM($D$5:$D201))*$B202/12</f>
        <v>-43619.430638659476</v>
      </c>
      <c r="F202" s="13">
        <f t="shared" si="3"/>
        <v>-76055.448048917387</v>
      </c>
      <c r="G202" s="13">
        <f>($B$3+SUM($D$5:$D202))</f>
        <v>8288913.294036218</v>
      </c>
    </row>
    <row r="203" spans="2:7">
      <c r="B203" s="10">
        <f>'Ипотечный калькулятор'!$C$17</f>
        <v>6.2902439024390244E-2</v>
      </c>
      <c r="C203" s="11">
        <v>199</v>
      </c>
      <c r="D203" s="13">
        <f>PPMT($B203/12,1,$C$3-C203+1,$B$3+SUM($D$5:D202),0)</f>
        <v>-32606.042794203138</v>
      </c>
      <c r="E203" s="13">
        <f>-($B$3+SUM($D$5:$D202))*$B203/12</f>
        <v>-43449.405254714242</v>
      </c>
      <c r="F203" s="13">
        <f t="shared" si="3"/>
        <v>-76055.448048917373</v>
      </c>
      <c r="G203" s="13">
        <f>($B$3+SUM($D$5:$D203))</f>
        <v>8256307.2512420155</v>
      </c>
    </row>
    <row r="204" spans="2:7">
      <c r="B204" s="10">
        <f>'Ипотечный калькулятор'!$C$17</f>
        <v>6.2902439024390244E-2</v>
      </c>
      <c r="C204" s="12">
        <v>200</v>
      </c>
      <c r="D204" s="13">
        <f>PPMT($B204/12,1,$C$3-C204+1,$B$3+SUM($D$5:D203),0)</f>
        <v>-32776.959429093884</v>
      </c>
      <c r="E204" s="13">
        <f>-($B$3+SUM($D$5:$D203))*$B204/12</f>
        <v>-43278.488619823496</v>
      </c>
      <c r="F204" s="13">
        <f t="shared" si="3"/>
        <v>-76055.448048917373</v>
      </c>
      <c r="G204" s="13">
        <f>($B$3+SUM($D$5:$D204))</f>
        <v>8223530.2918129209</v>
      </c>
    </row>
    <row r="205" spans="2:7">
      <c r="B205" s="10">
        <f>'Ипотечный калькулятор'!$C$17</f>
        <v>6.2902439024390244E-2</v>
      </c>
      <c r="C205" s="11">
        <v>201</v>
      </c>
      <c r="D205" s="13">
        <f>PPMT($B205/12,1,$C$3-C205+1,$B$3+SUM($D$5:D204),0)</f>
        <v>-32948.771986751679</v>
      </c>
      <c r="E205" s="13">
        <f>-($B$3+SUM($D$5:$D204))*$B205/12</f>
        <v>-43106.676062165694</v>
      </c>
      <c r="F205" s="13">
        <f t="shared" si="3"/>
        <v>-76055.448048917373</v>
      </c>
      <c r="G205" s="13">
        <f>($B$3+SUM($D$5:$D205))</f>
        <v>8190581.5198261691</v>
      </c>
    </row>
    <row r="206" spans="2:7">
      <c r="B206" s="10">
        <f>'Ипотечный калькулятор'!$C$17</f>
        <v>6.2902439024390244E-2</v>
      </c>
      <c r="C206" s="12">
        <v>202</v>
      </c>
      <c r="D206" s="13">
        <f>PPMT($B206/12,1,$C$3-C206+1,$B$3+SUM($D$5:D205),0)</f>
        <v>-33121.485163487116</v>
      </c>
      <c r="E206" s="13">
        <f>-($B$3+SUM($D$5:$D205))*$B206/12</f>
        <v>-42933.962885430265</v>
      </c>
      <c r="F206" s="13">
        <f t="shared" si="3"/>
        <v>-76055.448048917373</v>
      </c>
      <c r="G206" s="13">
        <f>($B$3+SUM($D$5:$D206))</f>
        <v>8157460.0346626826</v>
      </c>
    </row>
    <row r="207" spans="2:7">
      <c r="B207" s="10">
        <f>'Ипотечный калькулятор'!$C$17</f>
        <v>6.2902439024390244E-2</v>
      </c>
      <c r="C207" s="11">
        <v>203</v>
      </c>
      <c r="D207" s="13">
        <f>PPMT($B207/12,1,$C$3-C207+1,$B$3+SUM($D$5:D206),0)</f>
        <v>-33295.103680228247</v>
      </c>
      <c r="E207" s="13">
        <f>-($B$3+SUM($D$5:$D206))*$B207/12</f>
        <v>-42760.344368689148</v>
      </c>
      <c r="F207" s="13">
        <f t="shared" si="3"/>
        <v>-76055.448048917402</v>
      </c>
      <c r="G207" s="13">
        <f>($B$3+SUM($D$5:$D207))</f>
        <v>8124164.9309824537</v>
      </c>
    </row>
    <row r="208" spans="2:7">
      <c r="B208" s="10">
        <f>'Ипотечный калькулятор'!$C$17</f>
        <v>6.2902439024390244E-2</v>
      </c>
      <c r="C208" s="12">
        <v>204</v>
      </c>
      <c r="D208" s="13">
        <f>PPMT($B208/12,1,$C$3-C208+1,$B$3+SUM($D$5:D207),0)</f>
        <v>-33469.632282649603</v>
      </c>
      <c r="E208" s="13">
        <f>-($B$3+SUM($D$5:$D207))*$B208/12</f>
        <v>-42585.815766267777</v>
      </c>
      <c r="F208" s="13">
        <f t="shared" si="3"/>
        <v>-76055.448048917373</v>
      </c>
      <c r="G208" s="13">
        <f>($B$3+SUM($D$5:$D208))</f>
        <v>8090695.2986998046</v>
      </c>
    </row>
    <row r="209" spans="2:7">
      <c r="B209" s="10">
        <f>'Ипотечный калькулятор'!$C$17</f>
        <v>6.2902439024390244E-2</v>
      </c>
      <c r="C209" s="11">
        <v>205</v>
      </c>
      <c r="D209" s="13">
        <f>PPMT($B209/12,1,$C$3-C209+1,$B$3+SUM($D$5:D208),0)</f>
        <v>-33645.075741301953</v>
      </c>
      <c r="E209" s="13">
        <f>-($B$3+SUM($D$5:$D208))*$B209/12</f>
        <v>-42410.372307615435</v>
      </c>
      <c r="F209" s="13">
        <f t="shared" si="3"/>
        <v>-76055.448048917387</v>
      </c>
      <c r="G209" s="13">
        <f>($B$3+SUM($D$5:$D209))</f>
        <v>8057050.2229585024</v>
      </c>
    </row>
    <row r="210" spans="2:7">
      <c r="B210" s="10">
        <f>'Ипотечный калькулятор'!$C$17</f>
        <v>6.2902439024390244E-2</v>
      </c>
      <c r="C210" s="12">
        <v>206</v>
      </c>
      <c r="D210" s="13">
        <f>PPMT($B210/12,1,$C$3-C210+1,$B$3+SUM($D$5:D209),0)</f>
        <v>-33821.438851742634</v>
      </c>
      <c r="E210" s="13">
        <f>-($B$3+SUM($D$5:$D209))*$B210/12</f>
        <v>-42234.009197174753</v>
      </c>
      <c r="F210" s="13">
        <f t="shared" si="3"/>
        <v>-76055.448048917387</v>
      </c>
      <c r="G210" s="13">
        <f>($B$3+SUM($D$5:$D210))</f>
        <v>8023228.7841067594</v>
      </c>
    </row>
    <row r="211" spans="2:7">
      <c r="B211" s="10">
        <f>'Ипотечный калькулятор'!$C$17</f>
        <v>6.2902439024390244E-2</v>
      </c>
      <c r="C211" s="11">
        <v>207</v>
      </c>
      <c r="D211" s="13">
        <f>PPMT($B211/12,1,$C$3-C211+1,$B$3+SUM($D$5:D210),0)</f>
        <v>-33998.7264346667</v>
      </c>
      <c r="E211" s="13">
        <f>-($B$3+SUM($D$5:$D210))*$B211/12</f>
        <v>-42056.721614250673</v>
      </c>
      <c r="F211" s="13">
        <f t="shared" si="3"/>
        <v>-76055.448048917373</v>
      </c>
      <c r="G211" s="13">
        <f>($B$3+SUM($D$5:$D211))</f>
        <v>7989230.0576720927</v>
      </c>
    </row>
    <row r="212" spans="2:7">
      <c r="B212" s="10">
        <f>'Ипотечный калькулятор'!$C$17</f>
        <v>6.2902439024390244E-2</v>
      </c>
      <c r="C212" s="12">
        <v>208</v>
      </c>
      <c r="D212" s="13">
        <f>PPMT($B212/12,1,$C$3-C212+1,$B$3+SUM($D$5:D211),0)</f>
        <v>-34176.943336038668</v>
      </c>
      <c r="E212" s="13">
        <f>-($B$3+SUM($D$5:$D211))*$B212/12</f>
        <v>-41878.504712878712</v>
      </c>
      <c r="F212" s="13">
        <f t="shared" si="3"/>
        <v>-76055.448048917373</v>
      </c>
      <c r="G212" s="13">
        <f>($B$3+SUM($D$5:$D212))</f>
        <v>7955053.1143360538</v>
      </c>
    </row>
    <row r="213" spans="2:7">
      <c r="B213" s="10">
        <f>'Ипотечный калькулятор'!$C$17</f>
        <v>6.2902439024390244E-2</v>
      </c>
      <c r="C213" s="11">
        <v>209</v>
      </c>
      <c r="D213" s="13">
        <f>PPMT($B213/12,1,$C$3-C213+1,$B$3+SUM($D$5:D212),0)</f>
        <v>-34356.094427224925</v>
      </c>
      <c r="E213" s="13">
        <f>-($B$3+SUM($D$5:$D212))*$B213/12</f>
        <v>-41699.353621692448</v>
      </c>
      <c r="F213" s="13">
        <f t="shared" si="3"/>
        <v>-76055.448048917373</v>
      </c>
      <c r="G213" s="13">
        <f>($B$3+SUM($D$5:$D213))</f>
        <v>7920697.0199088287</v>
      </c>
    </row>
    <row r="214" spans="2:7">
      <c r="B214" s="10">
        <f>'Ипотечный калькулятор'!$C$17</f>
        <v>6.2902439024390244E-2</v>
      </c>
      <c r="C214" s="12">
        <v>210</v>
      </c>
      <c r="D214" s="13">
        <f>PPMT($B214/12,1,$C$3-C214+1,$B$3+SUM($D$5:D213),0)</f>
        <v>-34536.184605126989</v>
      </c>
      <c r="E214" s="13">
        <f>-($B$3+SUM($D$5:$D213))*$B214/12</f>
        <v>-41519.263443790383</v>
      </c>
      <c r="F214" s="13">
        <f t="shared" si="3"/>
        <v>-76055.448048917373</v>
      </c>
      <c r="G214" s="13">
        <f>($B$3+SUM($D$5:$D214))</f>
        <v>7886160.8353037015</v>
      </c>
    </row>
    <row r="215" spans="2:7">
      <c r="B215" s="10">
        <f>'Ипотечный калькулятор'!$C$17</f>
        <v>6.2902439024390244E-2</v>
      </c>
      <c r="C215" s="11">
        <v>211</v>
      </c>
      <c r="D215" s="13">
        <f>PPMT($B215/12,1,$C$3-C215+1,$B$3+SUM($D$5:D214),0)</f>
        <v>-34717.218792315252</v>
      </c>
      <c r="E215" s="13">
        <f>-($B$3+SUM($D$5:$D214))*$B215/12</f>
        <v>-41338.229256602128</v>
      </c>
      <c r="F215" s="13">
        <f t="shared" si="3"/>
        <v>-76055.448048917373</v>
      </c>
      <c r="G215" s="13">
        <f>($B$3+SUM($D$5:$D215))</f>
        <v>7851443.6165113859</v>
      </c>
    </row>
    <row r="216" spans="2:7">
      <c r="B216" s="10">
        <f>'Ипотечный калькулятор'!$C$17</f>
        <v>6.2902439024390244E-2</v>
      </c>
      <c r="C216" s="12">
        <v>212</v>
      </c>
      <c r="D216" s="13">
        <f>PPMT($B216/12,1,$C$3-C216+1,$B$3+SUM($D$5:D215),0)</f>
        <v>-34899.201937163583</v>
      </c>
      <c r="E216" s="13">
        <f>-($B$3+SUM($D$5:$D215))*$B216/12</f>
        <v>-41156.24611175379</v>
      </c>
      <c r="F216" s="13">
        <f t="shared" si="3"/>
        <v>-76055.448048917373</v>
      </c>
      <c r="G216" s="13">
        <f>($B$3+SUM($D$5:$D216))</f>
        <v>7816544.4145742226</v>
      </c>
    </row>
    <row r="217" spans="2:7">
      <c r="B217" s="10">
        <f>'Ипотечный калькулятор'!$C$17</f>
        <v>6.2902439024390244E-2</v>
      </c>
      <c r="C217" s="11">
        <v>213</v>
      </c>
      <c r="D217" s="13">
        <f>PPMT($B217/12,1,$C$3-C217+1,$B$3+SUM($D$5:D216),0)</f>
        <v>-35082.139013984604</v>
      </c>
      <c r="E217" s="13">
        <f>-($B$3+SUM($D$5:$D216))*$B217/12</f>
        <v>-40973.309034932761</v>
      </c>
      <c r="F217" s="13">
        <f t="shared" si="3"/>
        <v>-76055.448048917373</v>
      </c>
      <c r="G217" s="13">
        <f>($B$3+SUM($D$5:$D217))</f>
        <v>7781462.2755602384</v>
      </c>
    </row>
    <row r="218" spans="2:7">
      <c r="B218" s="10">
        <f>'Ипотечный калькулятор'!$C$17</f>
        <v>6.2902439024390244E-2</v>
      </c>
      <c r="C218" s="12">
        <v>214</v>
      </c>
      <c r="D218" s="13">
        <f>PPMT($B218/12,1,$C$3-C218+1,$B$3+SUM($D$5:D217),0)</f>
        <v>-35266.035023165641</v>
      </c>
      <c r="E218" s="13">
        <f>-($B$3+SUM($D$5:$D217))*$B218/12</f>
        <v>-40789.413025751739</v>
      </c>
      <c r="F218" s="13">
        <f t="shared" si="3"/>
        <v>-76055.448048917373</v>
      </c>
      <c r="G218" s="13">
        <f>($B$3+SUM($D$5:$D218))</f>
        <v>7746196.2405370725</v>
      </c>
    </row>
    <row r="219" spans="2:7">
      <c r="B219" s="10">
        <f>'Ипотечный калькулятор'!$C$17</f>
        <v>6.2902439024390244E-2</v>
      </c>
      <c r="C219" s="11">
        <v>215</v>
      </c>
      <c r="D219" s="13">
        <f>PPMT($B219/12,1,$C$3-C219+1,$B$3+SUM($D$5:D218),0)</f>
        <v>-35450.894991305373</v>
      </c>
      <c r="E219" s="13">
        <f>-($B$3+SUM($D$5:$D218))*$B219/12</f>
        <v>-40604.553057612015</v>
      </c>
      <c r="F219" s="13">
        <f t="shared" si="3"/>
        <v>-76055.448048917387</v>
      </c>
      <c r="G219" s="13">
        <f>($B$3+SUM($D$5:$D219))</f>
        <v>7710745.3455457669</v>
      </c>
    </row>
    <row r="220" spans="2:7">
      <c r="B220" s="10">
        <f>'Ипотечный калькулятор'!$C$17</f>
        <v>6.2902439024390244E-2</v>
      </c>
      <c r="C220" s="12">
        <v>216</v>
      </c>
      <c r="D220" s="13">
        <f>PPMT($B220/12,1,$C$3-C220+1,$B$3+SUM($D$5:D219),0)</f>
        <v>-35636.723971351246</v>
      </c>
      <c r="E220" s="13">
        <f>-($B$3+SUM($D$5:$D219))*$B220/12</f>
        <v>-40418.724077566127</v>
      </c>
      <c r="F220" s="13">
        <f t="shared" si="3"/>
        <v>-76055.448048917373</v>
      </c>
      <c r="G220" s="13">
        <f>($B$3+SUM($D$5:$D220))</f>
        <v>7675108.6215744158</v>
      </c>
    </row>
    <row r="221" spans="2:7">
      <c r="B221" s="10">
        <f>'Ипотечный калькулятор'!$C$17</f>
        <v>6.2902439024390244E-2</v>
      </c>
      <c r="C221" s="11">
        <v>217</v>
      </c>
      <c r="D221" s="13">
        <f>PPMT($B221/12,1,$C$3-C221+1,$B$3+SUM($D$5:D220),0)</f>
        <v>-35823.52704273766</v>
      </c>
      <c r="E221" s="13">
        <f>-($B$3+SUM($D$5:$D220))*$B221/12</f>
        <v>-40231.921006179713</v>
      </c>
      <c r="F221" s="13">
        <f t="shared" si="3"/>
        <v>-76055.448048917373</v>
      </c>
      <c r="G221" s="13">
        <f>($B$3+SUM($D$5:$D221))</f>
        <v>7639285.0945316786</v>
      </c>
    </row>
    <row r="222" spans="2:7">
      <c r="B222" s="10">
        <f>'Ипотечный калькулятор'!$C$17</f>
        <v>6.2902439024390244E-2</v>
      </c>
      <c r="C222" s="12">
        <v>218</v>
      </c>
      <c r="D222" s="13">
        <f>PPMT($B222/12,1,$C$3-C222+1,$B$3+SUM($D$5:D221),0)</f>
        <v>-36011.309311524703</v>
      </c>
      <c r="E222" s="13">
        <f>-($B$3+SUM($D$5:$D221))*$B222/12</f>
        <v>-40044.138737392677</v>
      </c>
      <c r="F222" s="13">
        <f t="shared" si="3"/>
        <v>-76055.448048917373</v>
      </c>
      <c r="G222" s="13">
        <f>($B$3+SUM($D$5:$D222))</f>
        <v>7603273.7852201536</v>
      </c>
    </row>
    <row r="223" spans="2:7">
      <c r="B223" s="10">
        <f>'Ипотечный калькулятор'!$C$17</f>
        <v>6.2902439024390244E-2</v>
      </c>
      <c r="C223" s="11">
        <v>219</v>
      </c>
      <c r="D223" s="13">
        <f>PPMT($B223/12,1,$C$3-C223+1,$B$3+SUM($D$5:D222),0)</f>
        <v>-36200.075910537744</v>
      </c>
      <c r="E223" s="13">
        <f>-($B$3+SUM($D$5:$D222))*$B223/12</f>
        <v>-39855.372138379629</v>
      </c>
      <c r="F223" s="13">
        <f t="shared" si="3"/>
        <v>-76055.448048917373</v>
      </c>
      <c r="G223" s="13">
        <f>($B$3+SUM($D$5:$D223))</f>
        <v>7567073.7093096161</v>
      </c>
    </row>
    <row r="224" spans="2:7">
      <c r="B224" s="10">
        <f>'Ипотечный калькулятор'!$C$17</f>
        <v>6.2902439024390244E-2</v>
      </c>
      <c r="C224" s="12">
        <v>220</v>
      </c>
      <c r="D224" s="13">
        <f>PPMT($B224/12,1,$C$3-C224+1,$B$3+SUM($D$5:D223),0)</f>
        <v>-36389.831999507827</v>
      </c>
      <c r="E224" s="13">
        <f>-($B$3+SUM($D$5:$D223))*$B224/12</f>
        <v>-39665.616049409553</v>
      </c>
      <c r="F224" s="13">
        <f t="shared" si="3"/>
        <v>-76055.448048917373</v>
      </c>
      <c r="G224" s="13">
        <f>($B$3+SUM($D$5:$D224))</f>
        <v>7530683.8773101084</v>
      </c>
    </row>
    <row r="225" spans="2:7">
      <c r="B225" s="10">
        <f>'Ипотечный калькулятор'!$C$17</f>
        <v>6.2902439024390244E-2</v>
      </c>
      <c r="C225" s="11">
        <v>221</v>
      </c>
      <c r="D225" s="13">
        <f>PPMT($B225/12,1,$C$3-C225+1,$B$3+SUM($D$5:D224),0)</f>
        <v>-36580.582765212566</v>
      </c>
      <c r="E225" s="13">
        <f>-($B$3+SUM($D$5:$D224))*$B225/12</f>
        <v>-39474.865283704821</v>
      </c>
      <c r="F225" s="13">
        <f t="shared" si="3"/>
        <v>-76055.448048917387</v>
      </c>
      <c r="G225" s="13">
        <f>($B$3+SUM($D$5:$D225))</f>
        <v>7494103.2945448961</v>
      </c>
    </row>
    <row r="226" spans="2:7">
      <c r="B226" s="10">
        <f>'Ипотечный калькулятор'!$C$17</f>
        <v>6.2902439024390244E-2</v>
      </c>
      <c r="C226" s="12">
        <v>222</v>
      </c>
      <c r="D226" s="13">
        <f>PPMT($B226/12,1,$C$3-C226+1,$B$3+SUM($D$5:D225),0)</f>
        <v>-36772.333421618023</v>
      </c>
      <c r="E226" s="13">
        <f>-($B$3+SUM($D$5:$D225))*$B226/12</f>
        <v>-39283.114627299365</v>
      </c>
      <c r="F226" s="13">
        <f t="shared" si="3"/>
        <v>-76055.448048917387</v>
      </c>
      <c r="G226" s="13">
        <f>($B$3+SUM($D$5:$D226))</f>
        <v>7457330.9611232784</v>
      </c>
    </row>
    <row r="227" spans="2:7">
      <c r="B227" s="10">
        <f>'Ипотечный калькулятор'!$C$17</f>
        <v>6.2902439024390244E-2</v>
      </c>
      <c r="C227" s="11">
        <v>223</v>
      </c>
      <c r="D227" s="13">
        <f>PPMT($B227/12,1,$C$3-C227+1,$B$3+SUM($D$5:D226),0)</f>
        <v>-36965.089210021171</v>
      </c>
      <c r="E227" s="13">
        <f>-($B$3+SUM($D$5:$D226))*$B227/12</f>
        <v>-39090.358838896209</v>
      </c>
      <c r="F227" s="13">
        <f t="shared" si="3"/>
        <v>-76055.448048917373</v>
      </c>
      <c r="G227" s="13">
        <f>($B$3+SUM($D$5:$D227))</f>
        <v>7420365.8719132571</v>
      </c>
    </row>
    <row r="228" spans="2:7">
      <c r="B228" s="10">
        <f>'Ипотечный калькулятор'!$C$17</f>
        <v>6.2902439024390244E-2</v>
      </c>
      <c r="C228" s="12">
        <v>224</v>
      </c>
      <c r="D228" s="13">
        <f>PPMT($B228/12,1,$C$3-C228+1,$B$3+SUM($D$5:D227),0)</f>
        <v>-37158.85539919322</v>
      </c>
      <c r="E228" s="13">
        <f>-($B$3+SUM($D$5:$D227))*$B228/12</f>
        <v>-38896.592649724167</v>
      </c>
      <c r="F228" s="13">
        <f t="shared" si="3"/>
        <v>-76055.448048917387</v>
      </c>
      <c r="G228" s="13">
        <f>($B$3+SUM($D$5:$D228))</f>
        <v>7383207.0165140638</v>
      </c>
    </row>
    <row r="229" spans="2:7">
      <c r="B229" s="10">
        <f>'Ипотечный калькулятор'!$C$17</f>
        <v>6.2902439024390244E-2</v>
      </c>
      <c r="C229" s="11">
        <v>225</v>
      </c>
      <c r="D229" s="13">
        <f>PPMT($B229/12,1,$C$3-C229+1,$B$3+SUM($D$5:D228),0)</f>
        <v>-37353.637285523539</v>
      </c>
      <c r="E229" s="13">
        <f>-($B$3+SUM($D$5:$D228))*$B229/12</f>
        <v>-38701.810763393842</v>
      </c>
      <c r="F229" s="13">
        <f t="shared" si="3"/>
        <v>-76055.448048917373</v>
      </c>
      <c r="G229" s="13">
        <f>($B$3+SUM($D$5:$D229))</f>
        <v>7345853.3792285407</v>
      </c>
    </row>
    <row r="230" spans="2:7">
      <c r="B230" s="10">
        <f>'Ипотечный калькулятор'!$C$17</f>
        <v>6.2902439024390244E-2</v>
      </c>
      <c r="C230" s="12">
        <v>226</v>
      </c>
      <c r="D230" s="13">
        <f>PPMT($B230/12,1,$C$3-C230+1,$B$3+SUM($D$5:D229),0)</f>
        <v>-37549.440193164541</v>
      </c>
      <c r="E230" s="13">
        <f>-($B$3+SUM($D$5:$D229))*$B230/12</f>
        <v>-38506.007855752854</v>
      </c>
      <c r="F230" s="13">
        <f t="shared" si="3"/>
        <v>-76055.448048917402</v>
      </c>
      <c r="G230" s="13">
        <f>($B$3+SUM($D$5:$D230))</f>
        <v>7308303.9390353765</v>
      </c>
    </row>
    <row r="231" spans="2:7">
      <c r="B231" s="10">
        <f>'Ипотечный калькулятор'!$C$17</f>
        <v>6.2902439024390244E-2</v>
      </c>
      <c r="C231" s="11">
        <v>227</v>
      </c>
      <c r="D231" s="13">
        <f>PPMT($B231/12,1,$C$3-C231+1,$B$3+SUM($D$5:D230),0)</f>
        <v>-37746.269474177083</v>
      </c>
      <c r="E231" s="13">
        <f>-($B$3+SUM($D$5:$D230))*$B231/12</f>
        <v>-38309.178574740319</v>
      </c>
      <c r="F231" s="13">
        <f t="shared" si="3"/>
        <v>-76055.448048917402</v>
      </c>
      <c r="G231" s="13">
        <f>($B$3+SUM($D$5:$D231))</f>
        <v>7270557.6695611998</v>
      </c>
    </row>
    <row r="232" spans="2:7">
      <c r="B232" s="10">
        <f>'Ипотечный калькулятор'!$C$17</f>
        <v>6.2902439024390244E-2</v>
      </c>
      <c r="C232" s="12">
        <v>228</v>
      </c>
      <c r="D232" s="13">
        <f>PPMT($B232/12,1,$C$3-C232+1,$B$3+SUM($D$5:D231),0)</f>
        <v>-37944.130508676877</v>
      </c>
      <c r="E232" s="13">
        <f>-($B$3+SUM($D$5:$D231))*$B232/12</f>
        <v>-38111.317540240518</v>
      </c>
      <c r="F232" s="13">
        <f t="shared" si="3"/>
        <v>-76055.448048917402</v>
      </c>
      <c r="G232" s="13">
        <f>($B$3+SUM($D$5:$D232))</f>
        <v>7232613.5390525227</v>
      </c>
    </row>
    <row r="233" spans="2:7">
      <c r="B233" s="10">
        <f>'Ипотечный калькулятор'!$C$17</f>
        <v>6.2902439024390244E-2</v>
      </c>
      <c r="C233" s="11">
        <v>229</v>
      </c>
      <c r="D233" s="13">
        <f>PPMT($B233/12,1,$C$3-C233+1,$B$3+SUM($D$5:D232),0)</f>
        <v>-38143.028704981502</v>
      </c>
      <c r="E233" s="13">
        <f>-($B$3+SUM($D$5:$D232))*$B233/12</f>
        <v>-37912.419343935886</v>
      </c>
      <c r="F233" s="13">
        <f t="shared" si="3"/>
        <v>-76055.448048917387</v>
      </c>
      <c r="G233" s="13">
        <f>($B$3+SUM($D$5:$D233))</f>
        <v>7194470.5103475414</v>
      </c>
    </row>
    <row r="234" spans="2:7">
      <c r="B234" s="10">
        <f>'Ипотечный калькулятор'!$C$17</f>
        <v>6.2902439024390244E-2</v>
      </c>
      <c r="C234" s="12">
        <v>230</v>
      </c>
      <c r="D234" s="13">
        <f>PPMT($B234/12,1,$C$3-C234+1,$B$3+SUM($D$5:D233),0)</f>
        <v>-38342.969499758234</v>
      </c>
      <c r="E234" s="13">
        <f>-($B$3+SUM($D$5:$D233))*$B234/12</f>
        <v>-37712.478549159168</v>
      </c>
      <c r="F234" s="13">
        <f t="shared" si="3"/>
        <v>-76055.448048917402</v>
      </c>
      <c r="G234" s="13">
        <f>($B$3+SUM($D$5:$D234))</f>
        <v>7156127.540847783</v>
      </c>
    </row>
    <row r="235" spans="2:7">
      <c r="B235" s="10">
        <f>'Ипотечный калькулятор'!$C$17</f>
        <v>6.2902439024390244E-2</v>
      </c>
      <c r="C235" s="11">
        <v>231</v>
      </c>
      <c r="D235" s="13">
        <f>PPMT($B235/12,1,$C$3-C235+1,$B$3+SUM($D$5:D234),0)</f>
        <v>-38543.958358172604</v>
      </c>
      <c r="E235" s="13">
        <f>-($B$3+SUM($D$5:$D234))*$B235/12</f>
        <v>-37511.489690744784</v>
      </c>
      <c r="F235" s="13">
        <f t="shared" si="3"/>
        <v>-76055.448048917387</v>
      </c>
      <c r="G235" s="13">
        <f>($B$3+SUM($D$5:$D235))</f>
        <v>7117583.5824896106</v>
      </c>
    </row>
    <row r="236" spans="2:7">
      <c r="B236" s="10">
        <f>'Ипотечный калькулятор'!$C$17</f>
        <v>6.2902439024390244E-2</v>
      </c>
      <c r="C236" s="12">
        <v>232</v>
      </c>
      <c r="D236" s="13">
        <f>PPMT($B236/12,1,$C$3-C236+1,$B$3+SUM($D$5:D235),0)</f>
        <v>-38746.000774037915</v>
      </c>
      <c r="E236" s="13">
        <f>-($B$3+SUM($D$5:$D235))*$B236/12</f>
        <v>-37309.447274879487</v>
      </c>
      <c r="F236" s="13">
        <f t="shared" si="3"/>
        <v>-76055.448048917402</v>
      </c>
      <c r="G236" s="13">
        <f>($B$3+SUM($D$5:$D236))</f>
        <v>7078837.5817155726</v>
      </c>
    </row>
    <row r="237" spans="2:7">
      <c r="B237" s="10">
        <f>'Ипотечный калькулятор'!$C$17</f>
        <v>6.2902439024390244E-2</v>
      </c>
      <c r="C237" s="11">
        <v>233</v>
      </c>
      <c r="D237" s="13">
        <f>PPMT($B237/12,1,$C$3-C237+1,$B$3+SUM($D$5:D236),0)</f>
        <v>-38949.102269965246</v>
      </c>
      <c r="E237" s="13">
        <f>-($B$3+SUM($D$5:$D236))*$B237/12</f>
        <v>-37106.345778952156</v>
      </c>
      <c r="F237" s="13">
        <f t="shared" si="3"/>
        <v>-76055.448048917402</v>
      </c>
      <c r="G237" s="13">
        <f>($B$3+SUM($D$5:$D237))</f>
        <v>7039888.4794456074</v>
      </c>
    </row>
    <row r="238" spans="2:7">
      <c r="B238" s="10">
        <f>'Ипотечный калькулятор'!$C$17</f>
        <v>6.2902439024390244E-2</v>
      </c>
      <c r="C238" s="12">
        <v>234</v>
      </c>
      <c r="D238" s="13">
        <f>PPMT($B238/12,1,$C$3-C238+1,$B$3+SUM($D$5:D237),0)</f>
        <v>-39153.268397514505</v>
      </c>
      <c r="E238" s="13">
        <f>-($B$3+SUM($D$5:$D237))*$B238/12</f>
        <v>-36902.17965140289</v>
      </c>
      <c r="F238" s="13">
        <f t="shared" si="3"/>
        <v>-76055.448048917402</v>
      </c>
      <c r="G238" s="13">
        <f>($B$3+SUM($D$5:$D238))</f>
        <v>7000735.2110480927</v>
      </c>
    </row>
    <row r="239" spans="2:7">
      <c r="B239" s="10">
        <f>'Ипотечный калькулятор'!$C$17</f>
        <v>6.2902439024390244E-2</v>
      </c>
      <c r="C239" s="11">
        <v>235</v>
      </c>
      <c r="D239" s="13">
        <f>PPMT($B239/12,1,$C$3-C239+1,$B$3+SUM($D$5:D238),0)</f>
        <v>-39358.5047373462</v>
      </c>
      <c r="E239" s="13">
        <f>-($B$3+SUM($D$5:$D238))*$B239/12</f>
        <v>-36696.943311571202</v>
      </c>
      <c r="F239" s="13">
        <f t="shared" si="3"/>
        <v>-76055.448048917402</v>
      </c>
      <c r="G239" s="13">
        <f>($B$3+SUM($D$5:$D239))</f>
        <v>6961376.7063107463</v>
      </c>
    </row>
    <row r="240" spans="2:7">
      <c r="B240" s="10">
        <f>'Ипотечный калькулятор'!$C$17</f>
        <v>6.2902439024390244E-2</v>
      </c>
      <c r="C240" s="12">
        <v>236</v>
      </c>
      <c r="D240" s="13">
        <f>PPMT($B240/12,1,$C$3-C240+1,$B$3+SUM($D$5:D239),0)</f>
        <v>-39564.816899373858</v>
      </c>
      <c r="E240" s="13">
        <f>-($B$3+SUM($D$5:$D239))*$B240/12</f>
        <v>-36490.631149543529</v>
      </c>
      <c r="F240" s="13">
        <f t="shared" si="3"/>
        <v>-76055.448048917387</v>
      </c>
      <c r="G240" s="13">
        <f>($B$3+SUM($D$5:$D240))</f>
        <v>6921811.8894113721</v>
      </c>
    </row>
    <row r="241" spans="2:7">
      <c r="B241" s="10">
        <f>'Ипотечный калькулятор'!$C$17</f>
        <v>6.2902439024390244E-2</v>
      </c>
      <c r="C241" s="11">
        <v>237</v>
      </c>
      <c r="D241" s="13">
        <f>PPMT($B241/12,1,$C$3-C241+1,$B$3+SUM($D$5:D240),0)</f>
        <v>-39772.210522917536</v>
      </c>
      <c r="E241" s="13">
        <f>-($B$3+SUM($D$5:$D240))*$B241/12</f>
        <v>-36283.237525999859</v>
      </c>
      <c r="F241" s="13">
        <f t="shared" si="3"/>
        <v>-76055.448048917402</v>
      </c>
      <c r="G241" s="13">
        <f>($B$3+SUM($D$5:$D241))</f>
        <v>6882039.678888455</v>
      </c>
    </row>
    <row r="242" spans="2:7">
      <c r="B242" s="10">
        <f>'Ипотечный калькулятор'!$C$17</f>
        <v>6.2902439024390244E-2</v>
      </c>
      <c r="C242" s="12">
        <v>238</v>
      </c>
      <c r="D242" s="13">
        <f>PPMT($B242/12,1,$C$3-C242+1,$B$3+SUM($D$5:D241),0)</f>
        <v>-39980.691276857789</v>
      </c>
      <c r="E242" s="13">
        <f>-($B$3+SUM($D$5:$D241))*$B242/12</f>
        <v>-36074.756772059605</v>
      </c>
      <c r="F242" s="13">
        <f t="shared" si="3"/>
        <v>-76055.448048917402</v>
      </c>
      <c r="G242" s="13">
        <f>($B$3+SUM($D$5:$D242))</f>
        <v>6842058.9876115974</v>
      </c>
    </row>
    <row r="243" spans="2:7">
      <c r="B243" s="10">
        <f>'Ипотечный калькулятор'!$C$17</f>
        <v>6.2902439024390244E-2</v>
      </c>
      <c r="C243" s="11">
        <v>239</v>
      </c>
      <c r="D243" s="13">
        <f>PPMT($B243/12,1,$C$3-C243+1,$B$3+SUM($D$5:D242),0)</f>
        <v>-40190.264859790754</v>
      </c>
      <c r="E243" s="13">
        <f>-($B$3+SUM($D$5:$D242))*$B243/12</f>
        <v>-35865.183189126648</v>
      </c>
      <c r="F243" s="13">
        <f t="shared" si="3"/>
        <v>-76055.448048917402</v>
      </c>
      <c r="G243" s="13">
        <f>($B$3+SUM($D$5:$D243))</f>
        <v>6801868.7227518065</v>
      </c>
    </row>
    <row r="244" spans="2:7">
      <c r="B244" s="10">
        <f>'Ипотечный калькулятор'!$C$17</f>
        <v>6.2902439024390244E-2</v>
      </c>
      <c r="C244" s="12">
        <v>240</v>
      </c>
      <c r="D244" s="13">
        <f>PPMT($B244/12,1,$C$3-C244+1,$B$3+SUM($D$5:D243),0)</f>
        <v>-40400.93700018384</v>
      </c>
      <c r="E244" s="13">
        <f>-($B$3+SUM($D$5:$D243))*$B244/12</f>
        <v>-35654.511048733555</v>
      </c>
      <c r="F244" s="13">
        <f t="shared" si="3"/>
        <v>-76055.448048917402</v>
      </c>
      <c r="G244" s="13">
        <f>($B$3+SUM($D$5:$D244))</f>
        <v>6761467.7857516231</v>
      </c>
    </row>
    <row r="245" spans="2:7">
      <c r="B245" s="10">
        <f>'Ипотечный калькулятор'!$C$17</f>
        <v>6.2902439024390244E-2</v>
      </c>
      <c r="C245" s="11">
        <v>241</v>
      </c>
      <c r="D245" s="13">
        <f>PPMT($B245/12,1,$C$3-C245+1,$B$3+SUM($D$5:D244),0)</f>
        <v>-40612.713456532358</v>
      </c>
      <c r="E245" s="13">
        <f>-($B$3+SUM($D$5:$D244))*$B245/12</f>
        <v>-35442.73459238503</v>
      </c>
      <c r="F245" s="13">
        <f t="shared" si="3"/>
        <v>-76055.448048917387</v>
      </c>
      <c r="G245" s="13">
        <f>($B$3+SUM($D$5:$D245))</f>
        <v>6720855.0722950911</v>
      </c>
    </row>
    <row r="246" spans="2:7">
      <c r="B246" s="10">
        <f>'Ипотечный калькулятор'!$C$17</f>
        <v>6.2902439024390244E-2</v>
      </c>
      <c r="C246" s="11">
        <v>242</v>
      </c>
      <c r="D246" s="13">
        <f>PPMT($B246/12,1,$C$3-C246+1,$B$3+SUM($D$5:D245),0)</f>
        <v>-40825.60001751691</v>
      </c>
      <c r="E246" s="13">
        <f>-($B$3+SUM($D$5:$D245))*$B246/12</f>
        <v>-35229.848031400492</v>
      </c>
      <c r="F246" s="13">
        <f t="shared" ref="F246:F263" si="4">SUM(D246:E246)</f>
        <v>-76055.448048917402</v>
      </c>
      <c r="G246" s="13">
        <f>($B$3+SUM($D$5:$D246))</f>
        <v>6680029.4722775742</v>
      </c>
    </row>
    <row r="247" spans="2:7">
      <c r="B247" s="10">
        <f>'Ипотечный калькулятор'!$C$17</f>
        <v>6.2902439024390244E-2</v>
      </c>
      <c r="C247" s="11">
        <v>243</v>
      </c>
      <c r="D247" s="13">
        <f>PPMT($B247/12,1,$C$3-C247+1,$B$3+SUM($D$5:D246),0)</f>
        <v>-41039.602502161586</v>
      </c>
      <c r="E247" s="13">
        <f>-($B$3+SUM($D$5:$D246))*$B247/12</f>
        <v>-35015.845546755823</v>
      </c>
      <c r="F247" s="13">
        <f t="shared" si="4"/>
        <v>-76055.448048917402</v>
      </c>
      <c r="G247" s="13">
        <f>($B$3+SUM($D$5:$D247))</f>
        <v>6638989.8697754126</v>
      </c>
    </row>
    <row r="248" spans="2:7">
      <c r="B248" s="10">
        <f>'Ипотечный калькулятор'!$C$17</f>
        <v>6.2902439024390244E-2</v>
      </c>
      <c r="C248" s="11">
        <v>244</v>
      </c>
      <c r="D248" s="13">
        <f>PPMT($B248/12,1,$C$3-C248+1,$B$3+SUM($D$5:D247),0)</f>
        <v>-41254.726759993035</v>
      </c>
      <c r="E248" s="13">
        <f>-($B$3+SUM($D$5:$D247))*$B248/12</f>
        <v>-34800.721288924367</v>
      </c>
      <c r="F248" s="13">
        <f t="shared" si="4"/>
        <v>-76055.448048917402</v>
      </c>
      <c r="G248" s="13">
        <f>($B$3+SUM($D$5:$D248))</f>
        <v>6597735.1430154191</v>
      </c>
    </row>
    <row r="249" spans="2:7">
      <c r="B249" s="10">
        <f>'Ипотечный калькулятор'!$C$17</f>
        <v>6.2902439024390244E-2</v>
      </c>
      <c r="C249" s="11">
        <v>245</v>
      </c>
      <c r="D249" s="13">
        <f>PPMT($B249/12,1,$C$3-C249+1,$B$3+SUM($D$5:D248),0)</f>
        <v>-41470.978671200384</v>
      </c>
      <c r="E249" s="13">
        <f>-($B$3+SUM($D$5:$D248))*$B249/12</f>
        <v>-34584.469377717003</v>
      </c>
      <c r="F249" s="13">
        <f t="shared" si="4"/>
        <v>-76055.448048917387</v>
      </c>
      <c r="G249" s="13">
        <f>($B$3+SUM($D$5:$D249))</f>
        <v>6556264.1643442186</v>
      </c>
    </row>
    <row r="250" spans="2:7">
      <c r="B250" s="10">
        <f>'Ипотечный калькулятор'!$C$17</f>
        <v>6.2902439024390244E-2</v>
      </c>
      <c r="C250" s="11">
        <v>246</v>
      </c>
      <c r="D250" s="13">
        <f>PPMT($B250/12,1,$C$3-C250+1,$B$3+SUM($D$5:D249),0)</f>
        <v>-41688.364146795968</v>
      </c>
      <c r="E250" s="13">
        <f>-($B$3+SUM($D$5:$D249))*$B250/12</f>
        <v>-34367.083902121427</v>
      </c>
      <c r="F250" s="13">
        <f t="shared" si="4"/>
        <v>-76055.448048917402</v>
      </c>
      <c r="G250" s="13">
        <f>($B$3+SUM($D$5:$D250))</f>
        <v>6514575.8001974225</v>
      </c>
    </row>
    <row r="251" spans="2:7">
      <c r="B251" s="10">
        <f>'Ипотечный калькулятор'!$C$17</f>
        <v>6.2902439024390244E-2</v>
      </c>
      <c r="C251" s="11">
        <v>247</v>
      </c>
      <c r="D251" s="13">
        <f>PPMT($B251/12,1,$C$3-C251+1,$B$3+SUM($D$5:D250),0)</f>
        <v>-41906.889128776842</v>
      </c>
      <c r="E251" s="13">
        <f>-($B$3+SUM($D$5:$D250))*$B251/12</f>
        <v>-34148.558920140553</v>
      </c>
      <c r="F251" s="13">
        <f t="shared" si="4"/>
        <v>-76055.448048917402</v>
      </c>
      <c r="G251" s="13">
        <f>($B$3+SUM($D$5:$D251))</f>
        <v>6472668.9110686453</v>
      </c>
    </row>
    <row r="252" spans="2:7">
      <c r="B252" s="10">
        <f>'Ипотечный калькулятор'!$C$17</f>
        <v>6.2902439024390244E-2</v>
      </c>
      <c r="C252" s="11">
        <v>248</v>
      </c>
      <c r="D252" s="13">
        <f>PPMT($B252/12,1,$C$3-C252+1,$B$3+SUM($D$5:D251),0)</f>
        <v>-42126.559590287223</v>
      </c>
      <c r="E252" s="13">
        <f>-($B$3+SUM($D$5:$D251))*$B252/12</f>
        <v>-33928.888458630157</v>
      </c>
      <c r="F252" s="13">
        <f t="shared" si="4"/>
        <v>-76055.448048917373</v>
      </c>
      <c r="G252" s="13">
        <f>($B$3+SUM($D$5:$D252))</f>
        <v>6430542.3514783578</v>
      </c>
    </row>
    <row r="253" spans="2:7">
      <c r="B253" s="10">
        <f>'Ипотечный калькулятор'!$C$17</f>
        <v>6.2902439024390244E-2</v>
      </c>
      <c r="C253" s="11">
        <v>249</v>
      </c>
      <c r="D253" s="13">
        <f>PPMT($B253/12,1,$C$3-C253+1,$B$3+SUM($D$5:D252),0)</f>
        <v>-42347.381535781853</v>
      </c>
      <c r="E253" s="13">
        <f>-($B$3+SUM($D$5:$D252))*$B253/12</f>
        <v>-33708.066513135542</v>
      </c>
      <c r="F253" s="13">
        <f t="shared" si="4"/>
        <v>-76055.448048917402</v>
      </c>
      <c r="G253" s="13">
        <f>($B$3+SUM($D$5:$D253))</f>
        <v>6388194.9699425763</v>
      </c>
    </row>
    <row r="254" spans="2:7">
      <c r="B254" s="10">
        <f>'Ипотечный калькулятор'!$C$17</f>
        <v>6.2902439024390244E-2</v>
      </c>
      <c r="C254" s="11">
        <v>250</v>
      </c>
      <c r="D254" s="13">
        <f>PPMT($B254/12,1,$C$3-C254+1,$B$3+SUM($D$5:D253),0)</f>
        <v>-42569.361001189944</v>
      </c>
      <c r="E254" s="13">
        <f>-($B$3+SUM($D$5:$D253))*$B254/12</f>
        <v>-33486.087047727451</v>
      </c>
      <c r="F254" s="13">
        <f t="shared" si="4"/>
        <v>-76055.448048917402</v>
      </c>
      <c r="G254" s="13">
        <f>($B$3+SUM($D$5:$D254))</f>
        <v>6345625.6089413865</v>
      </c>
    </row>
    <row r="255" spans="2:7">
      <c r="B255" s="10">
        <f>'Ипотечный калькулятор'!$C$17</f>
        <v>6.2902439024390244E-2</v>
      </c>
      <c r="C255" s="11">
        <v>251</v>
      </c>
      <c r="D255" s="13">
        <f>PPMT($B255/12,1,$C$3-C255+1,$B$3+SUM($D$5:D254),0)</f>
        <v>-42792.504054080331</v>
      </c>
      <c r="E255" s="13">
        <f>-($B$3+SUM($D$5:$D254))*$B255/12</f>
        <v>-33262.943994837064</v>
      </c>
      <c r="F255" s="13">
        <f t="shared" si="4"/>
        <v>-76055.448048917402</v>
      </c>
      <c r="G255" s="13">
        <f>($B$3+SUM($D$5:$D255))</f>
        <v>6302833.1048873058</v>
      </c>
    </row>
    <row r="256" spans="2:7">
      <c r="B256" s="10">
        <f>'Ипотечный калькулятор'!$C$17</f>
        <v>6.2902439024390244E-2</v>
      </c>
      <c r="C256" s="11">
        <v>252</v>
      </c>
      <c r="D256" s="13">
        <f>PPMT($B256/12,1,$C$3-C256+1,$B$3+SUM($D$5:D255),0)</f>
        <v>-43016.816793827216</v>
      </c>
      <c r="E256" s="13">
        <f>-($B$3+SUM($D$5:$D255))*$B256/12</f>
        <v>-33038.631255090164</v>
      </c>
      <c r="F256" s="13">
        <f t="shared" si="4"/>
        <v>-76055.448048917373</v>
      </c>
      <c r="G256" s="13">
        <f>($B$3+SUM($D$5:$D256))</f>
        <v>6259816.2880934784</v>
      </c>
    </row>
    <row r="257" spans="2:7">
      <c r="B257" s="10">
        <f>'Ипотечный калькулятор'!$C$17</f>
        <v>6.2902439024390244E-2</v>
      </c>
      <c r="C257" s="11">
        <v>253</v>
      </c>
      <c r="D257" s="13">
        <f>PPMT($B257/12,1,$C$3-C257+1,$B$3+SUM($D$5:D256),0)</f>
        <v>-43242.305351776988</v>
      </c>
      <c r="E257" s="13">
        <f>-($B$3+SUM($D$5:$D256))*$B257/12</f>
        <v>-32813.142697140407</v>
      </c>
      <c r="F257" s="13">
        <f t="shared" si="4"/>
        <v>-76055.448048917402</v>
      </c>
      <c r="G257" s="13">
        <f>($B$3+SUM($D$5:$D257))</f>
        <v>6216573.9827417014</v>
      </c>
    </row>
    <row r="258" spans="2:7">
      <c r="B258" s="10">
        <f>'Ипотечный калькулятор'!$C$17</f>
        <v>6.2902439024390244E-2</v>
      </c>
      <c r="C258" s="11">
        <v>254</v>
      </c>
      <c r="D258" s="13">
        <f>PPMT($B258/12,1,$C$3-C258+1,$B$3+SUM($D$5:D257),0)</f>
        <v>-43468.975891415663</v>
      </c>
      <c r="E258" s="13">
        <f>-($B$3+SUM($D$5:$D257))*$B258/12</f>
        <v>-32586.472157501721</v>
      </c>
      <c r="F258" s="13">
        <f t="shared" si="4"/>
        <v>-76055.448048917387</v>
      </c>
      <c r="G258" s="13">
        <f>($B$3+SUM($D$5:$D258))</f>
        <v>6173105.0068502855</v>
      </c>
    </row>
    <row r="259" spans="2:7">
      <c r="B259" s="10">
        <f>'Ипотечный калькулятор'!$C$17</f>
        <v>6.2902439024390244E-2</v>
      </c>
      <c r="C259" s="11">
        <v>255</v>
      </c>
      <c r="D259" s="13">
        <f>PPMT($B259/12,1,$C$3-C259+1,$B$3+SUM($D$5:D258),0)</f>
        <v>-43696.834608537523</v>
      </c>
      <c r="E259" s="13">
        <f>-($B$3+SUM($D$5:$D258))*$B259/12</f>
        <v>-32358.61344037985</v>
      </c>
      <c r="F259" s="13">
        <f t="shared" si="4"/>
        <v>-76055.448048917373</v>
      </c>
      <c r="G259" s="13">
        <f>($B$3+SUM($D$5:$D259))</f>
        <v>6129408.1722417483</v>
      </c>
    </row>
    <row r="260" spans="2:7">
      <c r="B260" s="10">
        <f>'Ипотечный калькулятор'!$C$17</f>
        <v>6.2902439024390244E-2</v>
      </c>
      <c r="C260" s="11">
        <v>256</v>
      </c>
      <c r="D260" s="13">
        <f>PPMT($B260/12,1,$C$3-C260+1,$B$3+SUM($D$5:D259),0)</f>
        <v>-43925.887731414405</v>
      </c>
      <c r="E260" s="13">
        <f>-($B$3+SUM($D$5:$D259))*$B260/12</f>
        <v>-32129.560317502986</v>
      </c>
      <c r="F260" s="13">
        <f t="shared" si="4"/>
        <v>-76055.448048917387</v>
      </c>
      <c r="G260" s="13">
        <f>($B$3+SUM($D$5:$D260))</f>
        <v>6085482.284510334</v>
      </c>
    </row>
    <row r="261" spans="2:7">
      <c r="B261" s="10">
        <f>'Ипотечный калькулятор'!$C$17</f>
        <v>6.2902439024390244E-2</v>
      </c>
      <c r="C261" s="11">
        <v>257</v>
      </c>
      <c r="D261" s="13">
        <f>PPMT($B261/12,1,$C$3-C261+1,$B$3+SUM($D$5:D260),0)</f>
        <v>-44156.141520965859</v>
      </c>
      <c r="E261" s="13">
        <f>-($B$3+SUM($D$5:$D260))*$B261/12</f>
        <v>-31899.306527951529</v>
      </c>
      <c r="F261" s="13">
        <f t="shared" si="4"/>
        <v>-76055.448048917387</v>
      </c>
      <c r="G261" s="13">
        <f>($B$3+SUM($D$5:$D261))</f>
        <v>6041326.1429893682</v>
      </c>
    </row>
    <row r="262" spans="2:7">
      <c r="B262" s="10">
        <f>'Ипотечный калькулятор'!$C$17</f>
        <v>6.2902439024390244E-2</v>
      </c>
      <c r="C262" s="11">
        <v>258</v>
      </c>
      <c r="D262" s="13">
        <f>PPMT($B262/12,1,$C$3-C262+1,$B$3+SUM($D$5:D261),0)</f>
        <v>-44387.602270930423</v>
      </c>
      <c r="E262" s="13">
        <f>-($B$3+SUM($D$5:$D261))*$B262/12</f>
        <v>-31667.845777986953</v>
      </c>
      <c r="F262" s="13">
        <f t="shared" si="4"/>
        <v>-76055.448048917373</v>
      </c>
      <c r="G262" s="13">
        <f>($B$3+SUM($D$5:$D262))</f>
        <v>5996938.5407184381</v>
      </c>
    </row>
    <row r="263" spans="2:7">
      <c r="B263" s="10">
        <f>'Ипотечный калькулятор'!$C$17</f>
        <v>6.2902439024390244E-2</v>
      </c>
      <c r="C263" s="11">
        <v>259</v>
      </c>
      <c r="D263" s="13">
        <f>PPMT($B263/12,1,$C$3-C263+1,$B$3+SUM($D$5:D262),0)</f>
        <v>-44620.276308037624</v>
      </c>
      <c r="E263" s="13">
        <f>-($B$3+SUM($D$5:$D262))*$B263/12</f>
        <v>-31435.171740879781</v>
      </c>
      <c r="F263" s="13">
        <f t="shared" si="4"/>
        <v>-76055.448048917402</v>
      </c>
      <c r="G263" s="13">
        <f>($B$3+SUM($D$5:$D263))</f>
        <v>5952318.2644104008</v>
      </c>
    </row>
    <row r="264" spans="2:7">
      <c r="B264" s="10">
        <f>'Ипотечный калькулятор'!$C$17</f>
        <v>6.2902439024390244E-2</v>
      </c>
      <c r="C264" s="11">
        <v>260</v>
      </c>
      <c r="D264" s="13">
        <f>PPMT($B264/12,1,$C$3-C264+1,$B$3+SUM($D$5:D263),0)</f>
        <v>-44854.169992180759</v>
      </c>
      <c r="E264" s="13">
        <f>-($B$3+SUM($D$5:$D263))*$B264/12</f>
        <v>-31201.278056736632</v>
      </c>
      <c r="F264" s="13">
        <f t="shared" ref="F264:F327" si="5">SUM(D264:E264)</f>
        <v>-76055.448048917387</v>
      </c>
      <c r="G264" s="13">
        <f>($B$3+SUM($D$5:$D264))</f>
        <v>5907464.0944182202</v>
      </c>
    </row>
    <row r="265" spans="2:7">
      <c r="B265" s="10">
        <f>'Ипотечный калькулятор'!$C$17</f>
        <v>6.2902439024390244E-2</v>
      </c>
      <c r="C265" s="11">
        <v>261</v>
      </c>
      <c r="D265" s="13">
        <f>PPMT($B265/12,1,$C$3-C265+1,$B$3+SUM($D$5:D264),0)</f>
        <v>-45089.289716591004</v>
      </c>
      <c r="E265" s="13">
        <f>-($B$3+SUM($D$5:$D264))*$B265/12</f>
        <v>-30966.158332326402</v>
      </c>
      <c r="F265" s="13">
        <f t="shared" si="5"/>
        <v>-76055.448048917402</v>
      </c>
      <c r="G265" s="13">
        <f>($B$3+SUM($D$5:$D265))</f>
        <v>5862374.8047016291</v>
      </c>
    </row>
    <row r="266" spans="2:7">
      <c r="B266" s="10">
        <f>'Ипотечный калькулятор'!$C$17</f>
        <v>6.2902439024390244E-2</v>
      </c>
      <c r="C266" s="11">
        <v>262</v>
      </c>
      <c r="D266" s="13">
        <f>PPMT($B266/12,1,$C$3-C266+1,$B$3+SUM($D$5:D265),0)</f>
        <v>-45325.641908011909</v>
      </c>
      <c r="E266" s="13">
        <f>-($B$3+SUM($D$5:$D265))*$B266/12</f>
        <v>-30729.80614090549</v>
      </c>
      <c r="F266" s="13">
        <f t="shared" si="5"/>
        <v>-76055.448048917402</v>
      </c>
      <c r="G266" s="13">
        <f>($B$3+SUM($D$5:$D266))</f>
        <v>5817049.1627936168</v>
      </c>
    </row>
    <row r="267" spans="2:7">
      <c r="B267" s="10">
        <f>'Ипотечный калькулятор'!$C$17</f>
        <v>6.2902439024390244E-2</v>
      </c>
      <c r="C267" s="11">
        <v>263</v>
      </c>
      <c r="D267" s="13">
        <f>PPMT($B267/12,1,$C$3-C267+1,$B$3+SUM($D$5:D266),0)</f>
        <v>-45563.233026875241</v>
      </c>
      <c r="E267" s="13">
        <f>-($B$3+SUM($D$5:$D266))*$B267/12</f>
        <v>-30492.21502204215</v>
      </c>
      <c r="F267" s="13">
        <f t="shared" si="5"/>
        <v>-76055.448048917387</v>
      </c>
      <c r="G267" s="13">
        <f>($B$3+SUM($D$5:$D267))</f>
        <v>5771485.9297667416</v>
      </c>
    </row>
    <row r="268" spans="2:7">
      <c r="B268" s="10">
        <f>'Ипотечный калькулятор'!$C$17</f>
        <v>6.2902439024390244E-2</v>
      </c>
      <c r="C268" s="11">
        <v>264</v>
      </c>
      <c r="D268" s="13">
        <f>PPMT($B268/12,1,$C$3-C268+1,$B$3+SUM($D$5:D267),0)</f>
        <v>-45802.069567477505</v>
      </c>
      <c r="E268" s="13">
        <f>-($B$3+SUM($D$5:$D267))*$B268/12</f>
        <v>-30253.378481439893</v>
      </c>
      <c r="F268" s="13">
        <f t="shared" si="5"/>
        <v>-76055.448048917402</v>
      </c>
      <c r="G268" s="13">
        <f>($B$3+SUM($D$5:$D268))</f>
        <v>5725683.8601992643</v>
      </c>
    </row>
    <row r="269" spans="2:7">
      <c r="B269" s="10">
        <f>'Ипотечный калькулятор'!$C$17</f>
        <v>6.2902439024390244E-2</v>
      </c>
      <c r="C269" s="11">
        <v>265</v>
      </c>
      <c r="D269" s="13">
        <f>PPMT($B269/12,1,$C$3-C269+1,$B$3+SUM($D$5:D268),0)</f>
        <v>-46042.158058157431</v>
      </c>
      <c r="E269" s="13">
        <f>-($B$3+SUM($D$5:$D268))*$B269/12</f>
        <v>-30013.289990759964</v>
      </c>
      <c r="F269" s="13">
        <f t="shared" si="5"/>
        <v>-76055.448048917402</v>
      </c>
      <c r="G269" s="13">
        <f>($B$3+SUM($D$5:$D269))</f>
        <v>5679641.7021411071</v>
      </c>
    </row>
    <row r="270" spans="2:7">
      <c r="B270" s="10">
        <f>'Ипотечный калькулятор'!$C$17</f>
        <v>6.2902439024390244E-2</v>
      </c>
      <c r="C270" s="11">
        <v>266</v>
      </c>
      <c r="D270" s="13">
        <f>PPMT($B270/12,1,$C$3-C270+1,$B$3+SUM($D$5:D269),0)</f>
        <v>-46283.505061474491</v>
      </c>
      <c r="E270" s="13">
        <f>-($B$3+SUM($D$5:$D269))*$B270/12</f>
        <v>-29771.942987442919</v>
      </c>
      <c r="F270" s="13">
        <f t="shared" si="5"/>
        <v>-76055.448048917402</v>
      </c>
      <c r="G270" s="13">
        <f>($B$3+SUM($D$5:$D270))</f>
        <v>5633358.1970796324</v>
      </c>
    </row>
    <row r="271" spans="2:7">
      <c r="B271" s="10">
        <f>'Ипотечный калькулятор'!$C$17</f>
        <v>6.2902439024390244E-2</v>
      </c>
      <c r="C271" s="11">
        <v>267</v>
      </c>
      <c r="D271" s="13">
        <f>PPMT($B271/12,1,$C$3-C271+1,$B$3+SUM($D$5:D270),0)</f>
        <v>-46526.117174388193</v>
      </c>
      <c r="E271" s="13">
        <f>-($B$3+SUM($D$5:$D270))*$B271/12</f>
        <v>-29529.330874529212</v>
      </c>
      <c r="F271" s="13">
        <f t="shared" si="5"/>
        <v>-76055.448048917402</v>
      </c>
      <c r="G271" s="13">
        <f>($B$3+SUM($D$5:$D271))</f>
        <v>5586832.0799052445</v>
      </c>
    </row>
    <row r="272" spans="2:7">
      <c r="B272" s="10">
        <f>'Ипотечный калькулятор'!$C$17</f>
        <v>6.2902439024390244E-2</v>
      </c>
      <c r="C272" s="11">
        <v>268</v>
      </c>
      <c r="D272" s="13">
        <f>PPMT($B272/12,1,$C$3-C272+1,$B$3+SUM($D$5:D271),0)</f>
        <v>-46770.001028438484</v>
      </c>
      <c r="E272" s="13">
        <f>-($B$3+SUM($D$5:$D271))*$B272/12</f>
        <v>-29285.447020478914</v>
      </c>
      <c r="F272" s="13">
        <f t="shared" si="5"/>
        <v>-76055.448048917402</v>
      </c>
      <c r="G272" s="13">
        <f>($B$3+SUM($D$5:$D272))</f>
        <v>5540062.0788768064</v>
      </c>
    </row>
    <row r="273" spans="2:7">
      <c r="B273" s="10">
        <f>'Ипотечный калькулятор'!$C$17</f>
        <v>6.2902439024390244E-2</v>
      </c>
      <c r="C273" s="11">
        <v>269</v>
      </c>
      <c r="D273" s="13">
        <f>PPMT($B273/12,1,$C$3-C273+1,$B$3+SUM($D$5:D272),0)</f>
        <v>-47015.163289926997</v>
      </c>
      <c r="E273" s="13">
        <f>-($B$3+SUM($D$5:$D272))*$B273/12</f>
        <v>-29040.284758990412</v>
      </c>
      <c r="F273" s="13">
        <f t="shared" si="5"/>
        <v>-76055.448048917402</v>
      </c>
      <c r="G273" s="13">
        <f>($B$3+SUM($D$5:$D273))</f>
        <v>5493046.9155868795</v>
      </c>
    </row>
    <row r="274" spans="2:7">
      <c r="B274" s="10">
        <f>'Ипотечный калькулятор'!$C$17</f>
        <v>6.2902439024390244E-2</v>
      </c>
      <c r="C274" s="11">
        <v>270</v>
      </c>
      <c r="D274" s="13">
        <f>PPMT($B274/12,1,$C$3-C274+1,$B$3+SUM($D$5:D273),0)</f>
        <v>-47261.610660099199</v>
      </c>
      <c r="E274" s="13">
        <f>-($B$3+SUM($D$5:$D273))*$B274/12</f>
        <v>-28793.837388818214</v>
      </c>
      <c r="F274" s="13">
        <f t="shared" si="5"/>
        <v>-76055.448048917417</v>
      </c>
      <c r="G274" s="13">
        <f>($B$3+SUM($D$5:$D274))</f>
        <v>5445785.3049267801</v>
      </c>
    </row>
    <row r="275" spans="2:7">
      <c r="B275" s="10">
        <f>'Ипотечный калькулятор'!$C$17</f>
        <v>6.2902439024390244E-2</v>
      </c>
      <c r="C275" s="11">
        <v>271</v>
      </c>
      <c r="D275" s="13">
        <f>PPMT($B275/12,1,$C$3-C275+1,$B$3+SUM($D$5:D274),0)</f>
        <v>-47509.349875327636</v>
      </c>
      <c r="E275" s="13">
        <f>-($B$3+SUM($D$5:$D274))*$B275/12</f>
        <v>-28546.098173589766</v>
      </c>
      <c r="F275" s="13">
        <f t="shared" si="5"/>
        <v>-76055.448048917402</v>
      </c>
      <c r="G275" s="13">
        <f>($B$3+SUM($D$5:$D275))</f>
        <v>5398275.9550514529</v>
      </c>
    </row>
    <row r="276" spans="2:7">
      <c r="B276" s="10">
        <f>'Ипотечный калькулятор'!$C$17</f>
        <v>6.2902439024390244E-2</v>
      </c>
      <c r="C276" s="11">
        <v>272</v>
      </c>
      <c r="D276" s="13">
        <f>PPMT($B276/12,1,$C$3-C276+1,$B$3+SUM($D$5:D275),0)</f>
        <v>-47758.387707296075</v>
      </c>
      <c r="E276" s="13">
        <f>-($B$3+SUM($D$5:$D275))*$B276/12</f>
        <v>-28297.060341621338</v>
      </c>
      <c r="F276" s="13">
        <f t="shared" si="5"/>
        <v>-76055.448048917417</v>
      </c>
      <c r="G276" s="13">
        <f>($B$3+SUM($D$5:$D276))</f>
        <v>5350517.567344157</v>
      </c>
    </row>
    <row r="277" spans="2:7">
      <c r="B277" s="10">
        <f>'Ипотечный калькулятор'!$C$17</f>
        <v>6.2902439024390244E-2</v>
      </c>
      <c r="C277" s="11">
        <v>273</v>
      </c>
      <c r="D277" s="13">
        <f>PPMT($B277/12,1,$C$3-C277+1,$B$3+SUM($D$5:D276),0)</f>
        <v>-48008.730963184535</v>
      </c>
      <c r="E277" s="13">
        <f>-($B$3+SUM($D$5:$D276))*$B277/12</f>
        <v>-28046.717085732889</v>
      </c>
      <c r="F277" s="13">
        <f t="shared" si="5"/>
        <v>-76055.448048917431</v>
      </c>
      <c r="G277" s="13">
        <f>($B$3+SUM($D$5:$D277))</f>
        <v>5302508.8363809725</v>
      </c>
    </row>
    <row r="278" spans="2:7">
      <c r="B278" s="10">
        <f>'Ипотечный калькулятор'!$C$17</f>
        <v>6.2902439024390244E-2</v>
      </c>
      <c r="C278" s="11">
        <v>274</v>
      </c>
      <c r="D278" s="13">
        <f>PPMT($B278/12,1,$C$3-C278+1,$B$3+SUM($D$5:D277),0)</f>
        <v>-48260.386485855372</v>
      </c>
      <c r="E278" s="13">
        <f>-($B$3+SUM($D$5:$D277))*$B278/12</f>
        <v>-27795.061563062049</v>
      </c>
      <c r="F278" s="13">
        <f t="shared" si="5"/>
        <v>-76055.448048917417</v>
      </c>
      <c r="G278" s="13">
        <f>($B$3+SUM($D$5:$D278))</f>
        <v>5254248.4498951174</v>
      </c>
    </row>
    <row r="279" spans="2:7">
      <c r="B279" s="10">
        <f>'Ипотечный калькулятор'!$C$17</f>
        <v>6.2902439024390244E-2</v>
      </c>
      <c r="C279" s="11">
        <v>275</v>
      </c>
      <c r="D279" s="13">
        <f>PPMT($B279/12,1,$C$3-C279+1,$B$3+SUM($D$5:D278),0)</f>
        <v>-48513.361154040365</v>
      </c>
      <c r="E279" s="13">
        <f>-($B$3+SUM($D$5:$D278))*$B279/12</f>
        <v>-27542.086894877048</v>
      </c>
      <c r="F279" s="13">
        <f t="shared" si="5"/>
        <v>-76055.448048917417</v>
      </c>
      <c r="G279" s="13">
        <f>($B$3+SUM($D$5:$D279))</f>
        <v>5205735.0887410771</v>
      </c>
    </row>
    <row r="280" spans="2:7">
      <c r="B280" s="10">
        <f>'Ипотечный калькулятор'!$C$17</f>
        <v>6.2902439024390244E-2</v>
      </c>
      <c r="C280" s="11">
        <v>276</v>
      </c>
      <c r="D280" s="13">
        <f>PPMT($B280/12,1,$C$3-C280+1,$B$3+SUM($D$5:D279),0)</f>
        <v>-48767.66188252873</v>
      </c>
      <c r="E280" s="13">
        <f>-($B$3+SUM($D$5:$D279))*$B280/12</f>
        <v>-27287.786166388698</v>
      </c>
      <c r="F280" s="13">
        <f t="shared" si="5"/>
        <v>-76055.448048917431</v>
      </c>
      <c r="G280" s="13">
        <f>($B$3+SUM($D$5:$D280))</f>
        <v>5156967.4268585481</v>
      </c>
    </row>
    <row r="281" spans="2:7">
      <c r="B281" s="10">
        <f>'Ипотечный калькулятор'!$C$17</f>
        <v>6.2902439024390244E-2</v>
      </c>
      <c r="C281" s="11">
        <v>277</v>
      </c>
      <c r="D281" s="13">
        <f>PPMT($B281/12,1,$C$3-C281+1,$B$3+SUM($D$5:D280),0)</f>
        <v>-49023.295622356032</v>
      </c>
      <c r="E281" s="13">
        <f>-($B$3+SUM($D$5:$D280))*$B281/12</f>
        <v>-27032.152426561373</v>
      </c>
      <c r="F281" s="13">
        <f t="shared" si="5"/>
        <v>-76055.448048917402</v>
      </c>
      <c r="G281" s="13">
        <f>($B$3+SUM($D$5:$D281))</f>
        <v>5107944.1312361918</v>
      </c>
    </row>
    <row r="282" spans="2:7">
      <c r="B282" s="10">
        <f>'Ипотечный калькулятор'!$C$17</f>
        <v>6.2902439024390244E-2</v>
      </c>
      <c r="C282" s="11">
        <v>278</v>
      </c>
      <c r="D282" s="13">
        <f>PPMT($B282/12,1,$C$3-C282+1,$B$3+SUM($D$5:D281),0)</f>
        <v>-49280.269360994353</v>
      </c>
      <c r="E282" s="13">
        <f>-($B$3+SUM($D$5:$D281))*$B282/12</f>
        <v>-26775.178687923046</v>
      </c>
      <c r="F282" s="13">
        <f t="shared" si="5"/>
        <v>-76055.448048917402</v>
      </c>
      <c r="G282" s="13">
        <f>($B$3+SUM($D$5:$D282))</f>
        <v>5058663.8618751979</v>
      </c>
    </row>
    <row r="283" spans="2:7">
      <c r="B283" s="10">
        <f>'Ипотечный калькулятор'!$C$17</f>
        <v>6.2902439024390244E-2</v>
      </c>
      <c r="C283" s="11">
        <v>279</v>
      </c>
      <c r="D283" s="13">
        <f>PPMT($B283/12,1,$C$3-C283+1,$B$3+SUM($D$5:D282),0)</f>
        <v>-49538.590122543152</v>
      </c>
      <c r="E283" s="13">
        <f>-($B$3+SUM($D$5:$D282))*$B283/12</f>
        <v>-26516.857926374258</v>
      </c>
      <c r="F283" s="13">
        <f t="shared" si="5"/>
        <v>-76055.448048917402</v>
      </c>
      <c r="G283" s="13">
        <f>($B$3+SUM($D$5:$D283))</f>
        <v>5009125.2717526546</v>
      </c>
    </row>
    <row r="284" spans="2:7">
      <c r="B284" s="10">
        <f>'Ипотечный калькулятор'!$C$17</f>
        <v>6.2902439024390244E-2</v>
      </c>
      <c r="C284" s="11">
        <v>280</v>
      </c>
      <c r="D284" s="13">
        <f>PPMT($B284/12,1,$C$3-C284+1,$B$3+SUM($D$5:D283),0)</f>
        <v>-49798.264967921277</v>
      </c>
      <c r="E284" s="13">
        <f>-($B$3+SUM($D$5:$D283))*$B284/12</f>
        <v>-26257.183080996128</v>
      </c>
      <c r="F284" s="13">
        <f t="shared" si="5"/>
        <v>-76055.448048917402</v>
      </c>
      <c r="G284" s="13">
        <f>($B$3+SUM($D$5:$D284))</f>
        <v>4959327.0067847334</v>
      </c>
    </row>
    <row r="285" spans="2:7">
      <c r="B285" s="10">
        <f>'Ипотечный калькулятор'!$C$17</f>
        <v>6.2902439024390244E-2</v>
      </c>
      <c r="C285" s="11">
        <v>281</v>
      </c>
      <c r="D285" s="13">
        <f>PPMT($B285/12,1,$C$3-C285+1,$B$3+SUM($D$5:D284),0)</f>
        <v>-50059.300995060039</v>
      </c>
      <c r="E285" s="13">
        <f>-($B$3+SUM($D$5:$D284))*$B285/12</f>
        <v>-25996.147053857374</v>
      </c>
      <c r="F285" s="13">
        <f t="shared" si="5"/>
        <v>-76055.448048917417</v>
      </c>
      <c r="G285" s="13">
        <f>($B$3+SUM($D$5:$D285))</f>
        <v>4909267.7057896731</v>
      </c>
    </row>
    <row r="286" spans="2:7">
      <c r="B286" s="10">
        <f>'Ипотечный калькулятор'!$C$17</f>
        <v>6.2902439024390244E-2</v>
      </c>
      <c r="C286" s="11">
        <v>282</v>
      </c>
      <c r="D286" s="13">
        <f>PPMT($B286/12,1,$C$3-C286+1,$B$3+SUM($D$5:D285),0)</f>
        <v>-50321.705339097149</v>
      </c>
      <c r="E286" s="13">
        <f>-($B$3+SUM($D$5:$D285))*$B286/12</f>
        <v>-25733.742709820261</v>
      </c>
      <c r="F286" s="13">
        <f t="shared" si="5"/>
        <v>-76055.448048917402</v>
      </c>
      <c r="G286" s="13">
        <f>($B$3+SUM($D$5:$D286))</f>
        <v>4858946.0004505757</v>
      </c>
    </row>
    <row r="287" spans="2:7">
      <c r="B287" s="10">
        <f>'Ипотечный калькулятор'!$C$17</f>
        <v>6.2902439024390244E-2</v>
      </c>
      <c r="C287" s="11">
        <v>283</v>
      </c>
      <c r="D287" s="13">
        <f>PPMT($B287/12,1,$C$3-C287+1,$B$3+SUM($D$5:D286),0)</f>
        <v>-50585.485172571811</v>
      </c>
      <c r="E287" s="13">
        <f>-($B$3+SUM($D$5:$D286))*$B287/12</f>
        <v>-25469.962876345598</v>
      </c>
      <c r="F287" s="13">
        <f t="shared" si="5"/>
        <v>-76055.448048917402</v>
      </c>
      <c r="G287" s="13">
        <f>($B$3+SUM($D$5:$D287))</f>
        <v>4808360.5152780041</v>
      </c>
    </row>
    <row r="288" spans="2:7">
      <c r="B288" s="10">
        <f>'Ипотечный калькулятор'!$C$17</f>
        <v>6.2902439024390244E-2</v>
      </c>
      <c r="C288" s="11">
        <v>284</v>
      </c>
      <c r="D288" s="13">
        <f>PPMT($B288/12,1,$C$3-C288+1,$B$3+SUM($D$5:D287),0)</f>
        <v>-50850.647705620708</v>
      </c>
      <c r="E288" s="13">
        <f>-($B$3+SUM($D$5:$D287))*$B288/12</f>
        <v>-25204.800343296694</v>
      </c>
      <c r="F288" s="13">
        <f t="shared" si="5"/>
        <v>-76055.448048917402</v>
      </c>
      <c r="G288" s="13">
        <f>($B$3+SUM($D$5:$D288))</f>
        <v>4757509.867572383</v>
      </c>
    </row>
    <row r="289" spans="2:7">
      <c r="B289" s="10">
        <f>'Ипотечный калькулятор'!$C$17</f>
        <v>6.2902439024390244E-2</v>
      </c>
      <c r="C289" s="11">
        <v>285</v>
      </c>
      <c r="D289" s="13">
        <f>PPMT($B289/12,1,$C$3-C289+1,$B$3+SUM($D$5:D288),0)</f>
        <v>-51117.200186175178</v>
      </c>
      <c r="E289" s="13">
        <f>-($B$3+SUM($D$5:$D288))*$B289/12</f>
        <v>-24938.247862742228</v>
      </c>
      <c r="F289" s="13">
        <f t="shared" si="5"/>
        <v>-76055.448048917402</v>
      </c>
      <c r="G289" s="13">
        <f>($B$3+SUM($D$5:$D289))</f>
        <v>4706392.6673862077</v>
      </c>
    </row>
    <row r="290" spans="2:7">
      <c r="B290" s="10">
        <f>'Ипотечный калькулятор'!$C$17</f>
        <v>6.2902439024390244E-2</v>
      </c>
      <c r="C290" s="11">
        <v>286</v>
      </c>
      <c r="D290" s="13">
        <f>PPMT($B290/12,1,$C$3-C290+1,$B$3+SUM($D$5:D289),0)</f>
        <v>-51385.149900159209</v>
      </c>
      <c r="E290" s="13">
        <f>-($B$3+SUM($D$5:$D289))*$B290/12</f>
        <v>-24670.298148758189</v>
      </c>
      <c r="F290" s="13">
        <f t="shared" si="5"/>
        <v>-76055.448048917402</v>
      </c>
      <c r="G290" s="13">
        <f>($B$3+SUM($D$5:$D290))</f>
        <v>4655007.5174860489</v>
      </c>
    </row>
    <row r="291" spans="2:7">
      <c r="B291" s="10">
        <f>'Ипотечный калькулятор'!$C$17</f>
        <v>6.2902439024390244E-2</v>
      </c>
      <c r="C291" s="11">
        <v>287</v>
      </c>
      <c r="D291" s="13">
        <f>PPMT($B291/12,1,$C$3-C291+1,$B$3+SUM($D$5:D290),0)</f>
        <v>-51654.504171688706</v>
      </c>
      <c r="E291" s="13">
        <f>-($B$3+SUM($D$5:$D290))*$B291/12</f>
        <v>-24400.943877228699</v>
      </c>
      <c r="F291" s="13">
        <f t="shared" si="5"/>
        <v>-76055.448048917402</v>
      </c>
      <c r="G291" s="13">
        <f>($B$3+SUM($D$5:$D291))</f>
        <v>4603353.0133143598</v>
      </c>
    </row>
    <row r="292" spans="2:7">
      <c r="B292" s="10">
        <f>'Ипотечный калькулятор'!$C$17</f>
        <v>6.2902439024390244E-2</v>
      </c>
      <c r="C292" s="11">
        <v>288</v>
      </c>
      <c r="D292" s="13">
        <f>PPMT($B292/12,1,$C$3-C292+1,$B$3+SUM($D$5:D291),0)</f>
        <v>-51925.270363271607</v>
      </c>
      <c r="E292" s="13">
        <f>-($B$3+SUM($D$5:$D291))*$B292/12</f>
        <v>-24130.177685645802</v>
      </c>
      <c r="F292" s="13">
        <f t="shared" si="5"/>
        <v>-76055.448048917402</v>
      </c>
      <c r="G292" s="13">
        <f>($B$3+SUM($D$5:$D292))</f>
        <v>4551427.7429510886</v>
      </c>
    </row>
    <row r="293" spans="2:7">
      <c r="B293" s="10">
        <f>'Ипотечный калькулятор'!$C$17</f>
        <v>6.2902439024390244E-2</v>
      </c>
      <c r="C293" s="11">
        <v>289</v>
      </c>
      <c r="D293" s="13">
        <f>PPMT($B293/12,1,$C$3-C293+1,$B$3+SUM($D$5:D292),0)</f>
        <v>-52197.455876009153</v>
      </c>
      <c r="E293" s="13">
        <f>-($B$3+SUM($D$5:$D292))*$B293/12</f>
        <v>-23857.992172908245</v>
      </c>
      <c r="F293" s="13">
        <f t="shared" si="5"/>
        <v>-76055.448048917402</v>
      </c>
      <c r="G293" s="13">
        <f>($B$3+SUM($D$5:$D293))</f>
        <v>4499230.287075079</v>
      </c>
    </row>
    <row r="294" spans="2:7">
      <c r="B294" s="10">
        <f>'Ипотечный калькулятор'!$C$17</f>
        <v>6.2902439024390244E-2</v>
      </c>
      <c r="C294" s="11">
        <v>290</v>
      </c>
      <c r="D294" s="13">
        <f>PPMT($B294/12,1,$C$3-C294+1,$B$3+SUM($D$5:D293),0)</f>
        <v>-52471.068149798244</v>
      </c>
      <c r="E294" s="13">
        <f>-($B$3+SUM($D$5:$D293))*$B294/12</f>
        <v>-23584.379899119162</v>
      </c>
      <c r="F294" s="13">
        <f t="shared" si="5"/>
        <v>-76055.448048917402</v>
      </c>
      <c r="G294" s="13">
        <f>($B$3+SUM($D$5:$D294))</f>
        <v>4446759.2189252805</v>
      </c>
    </row>
    <row r="295" spans="2:7">
      <c r="B295" s="10">
        <f>'Ипотечный калькулятор'!$C$17</f>
        <v>6.2902439024390244E-2</v>
      </c>
      <c r="C295" s="11">
        <v>291</v>
      </c>
      <c r="D295" s="13">
        <f>PPMT($B295/12,1,$C$3-C295+1,$B$3+SUM($D$5:D294),0)</f>
        <v>-52746.114663534681</v>
      </c>
      <c r="E295" s="13">
        <f>-($B$3+SUM($D$5:$D294))*$B295/12</f>
        <v>-23309.333385382721</v>
      </c>
      <c r="F295" s="13">
        <f t="shared" si="5"/>
        <v>-76055.448048917402</v>
      </c>
      <c r="G295" s="13">
        <f>($B$3+SUM($D$5:$D295))</f>
        <v>4394013.1042617457</v>
      </c>
    </row>
    <row r="296" spans="2:7">
      <c r="B296" s="10">
        <f>'Ипотечный калькулятор'!$C$17</f>
        <v>6.2902439024390244E-2</v>
      </c>
      <c r="C296" s="11">
        <v>292</v>
      </c>
      <c r="D296" s="13">
        <f>PPMT($B296/12,1,$C$3-C296+1,$B$3+SUM($D$5:D295),0)</f>
        <v>-53022.602935317707</v>
      </c>
      <c r="E296" s="13">
        <f>-($B$3+SUM($D$5:$D295))*$B296/12</f>
        <v>-23032.845113599677</v>
      </c>
      <c r="F296" s="13">
        <f t="shared" si="5"/>
        <v>-76055.448048917387</v>
      </c>
      <c r="G296" s="13">
        <f>($B$3+SUM($D$5:$D296))</f>
        <v>4340990.5013264278</v>
      </c>
    </row>
    <row r="297" spans="2:7">
      <c r="B297" s="10">
        <f>'Ипотечный калькулятор'!$C$17</f>
        <v>6.2902439024390244E-2</v>
      </c>
      <c r="C297" s="11">
        <v>293</v>
      </c>
      <c r="D297" s="13">
        <f>PPMT($B297/12,1,$C$3-C297+1,$B$3+SUM($D$5:D296),0)</f>
        <v>-53300.540522655494</v>
      </c>
      <c r="E297" s="13">
        <f>-($B$3+SUM($D$5:$D296))*$B297/12</f>
        <v>-22754.907526261904</v>
      </c>
      <c r="F297" s="13">
        <f t="shared" si="5"/>
        <v>-76055.448048917402</v>
      </c>
      <c r="G297" s="13">
        <f>($B$3+SUM($D$5:$D297))</f>
        <v>4287689.9608037723</v>
      </c>
    </row>
    <row r="298" spans="2:7">
      <c r="B298" s="10">
        <f>'Ипотечный калькулятор'!$C$17</f>
        <v>6.2902439024390244E-2</v>
      </c>
      <c r="C298" s="11">
        <v>294</v>
      </c>
      <c r="D298" s="13">
        <f>PPMT($B298/12,1,$C$3-C298+1,$B$3+SUM($D$5:D297),0)</f>
        <v>-53579.935022671598</v>
      </c>
      <c r="E298" s="13">
        <f>-($B$3+SUM($D$5:$D297))*$B298/12</f>
        <v>-22475.513026245793</v>
      </c>
      <c r="F298" s="13">
        <f t="shared" si="5"/>
        <v>-76055.448048917387</v>
      </c>
      <c r="G298" s="13">
        <f>($B$3+SUM($D$5:$D298))</f>
        <v>4234110.0257811006</v>
      </c>
    </row>
    <row r="299" spans="2:7">
      <c r="B299" s="10">
        <f>'Ипотечный калькулятор'!$C$17</f>
        <v>6.2902439024390244E-2</v>
      </c>
      <c r="C299" s="11">
        <v>295</v>
      </c>
      <c r="D299" s="13">
        <f>PPMT($B299/12,1,$C$3-C299+1,$B$3+SUM($D$5:D298),0)</f>
        <v>-53860.794072312805</v>
      </c>
      <c r="E299" s="13">
        <f>-($B$3+SUM($D$5:$D298))*$B299/12</f>
        <v>-22194.65397660459</v>
      </c>
      <c r="F299" s="13">
        <f t="shared" si="5"/>
        <v>-76055.448048917402</v>
      </c>
      <c r="G299" s="13">
        <f>($B$3+SUM($D$5:$D299))</f>
        <v>4180249.2317087874</v>
      </c>
    </row>
    <row r="300" spans="2:7">
      <c r="B300" s="10">
        <f>'Ипотечный калькулятор'!$C$17</f>
        <v>6.2902439024390244E-2</v>
      </c>
      <c r="C300" s="11">
        <v>296</v>
      </c>
      <c r="D300" s="13">
        <f>PPMT($B300/12,1,$C$3-C300+1,$B$3+SUM($D$5:D299),0)</f>
        <v>-54143.125348557689</v>
      </c>
      <c r="E300" s="13">
        <f>-($B$3+SUM($D$5:$D299))*$B300/12</f>
        <v>-21912.32270035968</v>
      </c>
      <c r="F300" s="13">
        <f t="shared" si="5"/>
        <v>-76055.448048917373</v>
      </c>
      <c r="G300" s="13">
        <f>($B$3+SUM($D$5:$D300))</f>
        <v>4126106.1063602297</v>
      </c>
    </row>
    <row r="301" spans="2:7">
      <c r="B301" s="10">
        <f>'Ипотечный калькулятор'!$C$17</f>
        <v>6.2902439024390244E-2</v>
      </c>
      <c r="C301" s="11">
        <v>297</v>
      </c>
      <c r="D301" s="13">
        <f>PPMT($B301/12,1,$C$3-C301+1,$B$3+SUM($D$5:D300),0)</f>
        <v>-54426.936568626661</v>
      </c>
      <c r="E301" s="13">
        <f>-($B$3+SUM($D$5:$D300))*$B301/12</f>
        <v>-21628.511480290716</v>
      </c>
      <c r="F301" s="13">
        <f t="shared" si="5"/>
        <v>-76055.448048917373</v>
      </c>
      <c r="G301" s="13">
        <f>($B$3+SUM($D$5:$D301))</f>
        <v>4071679.1697916035</v>
      </c>
    </row>
    <row r="302" spans="2:7">
      <c r="B302" s="10">
        <f>'Ипотечный калькулятор'!$C$17</f>
        <v>6.2902439024390244E-2</v>
      </c>
      <c r="C302" s="11">
        <v>298</v>
      </c>
      <c r="D302" s="13">
        <f>PPMT($B302/12,1,$C$3-C302+1,$B$3+SUM($D$5:D301),0)</f>
        <v>-54712.235490192717</v>
      </c>
      <c r="E302" s="13">
        <f>-($B$3+SUM($D$5:$D301))*$B302/12</f>
        <v>-21343.212558724685</v>
      </c>
      <c r="F302" s="13">
        <f t="shared" si="5"/>
        <v>-76055.448048917402</v>
      </c>
      <c r="G302" s="13">
        <f>($B$3+SUM($D$5:$D302))</f>
        <v>4016966.9343014108</v>
      </c>
    </row>
    <row r="303" spans="2:7">
      <c r="B303" s="10">
        <f>'Ипотечный калькулятор'!$C$17</f>
        <v>6.2902439024390244E-2</v>
      </c>
      <c r="C303" s="11">
        <v>299</v>
      </c>
      <c r="D303" s="13">
        <f>PPMT($B303/12,1,$C$3-C303+1,$B$3+SUM($D$5:D302),0)</f>
        <v>-54999.029911593527</v>
      </c>
      <c r="E303" s="13">
        <f>-($B$3+SUM($D$5:$D302))*$B303/12</f>
        <v>-21056.418137323857</v>
      </c>
      <c r="F303" s="13">
        <f t="shared" si="5"/>
        <v>-76055.448048917387</v>
      </c>
      <c r="G303" s="13">
        <f>($B$3+SUM($D$5:$D303))</f>
        <v>3961967.9043898173</v>
      </c>
    </row>
    <row r="304" spans="2:7">
      <c r="B304" s="10">
        <f>'Ипотечный калькулятор'!$C$17</f>
        <v>6.2902439024390244E-2</v>
      </c>
      <c r="C304" s="11">
        <v>300</v>
      </c>
      <c r="D304" s="13">
        <f>PPMT($B304/12,1,$C$3-C304+1,$B$3+SUM($D$5:D303),0)</f>
        <v>-55287.327672044754</v>
      </c>
      <c r="E304" s="13">
        <f>-($B$3+SUM($D$5:$D303))*$B304/12</f>
        <v>-20768.120376872641</v>
      </c>
      <c r="F304" s="13">
        <f t="shared" si="5"/>
        <v>-76055.448048917402</v>
      </c>
      <c r="G304" s="13">
        <f>($B$3+SUM($D$5:$D304))</f>
        <v>3906680.5767177716</v>
      </c>
    </row>
    <row r="305" spans="2:7">
      <c r="B305" s="10">
        <f>'Ипотечный калькулятор'!$C$17</f>
        <v>6.2902439024390244E-2</v>
      </c>
      <c r="C305" s="11">
        <v>301</v>
      </c>
      <c r="D305" s="13">
        <f>PPMT($B305/12,1,$C$3-C305+1,$B$3+SUM($D$5:D304),0)</f>
        <v>-55577.136651854096</v>
      </c>
      <c r="E305" s="13">
        <f>-($B$3+SUM($D$5:$D304))*$B305/12</f>
        <v>-20478.31139706328</v>
      </c>
      <c r="F305" s="13">
        <f t="shared" si="5"/>
        <v>-76055.448048917373</v>
      </c>
      <c r="G305" s="13">
        <f>($B$3+SUM($D$5:$D305))</f>
        <v>3851103.4400659166</v>
      </c>
    </row>
    <row r="306" spans="2:7">
      <c r="B306" s="10">
        <f>'Ипотечный калькулятор'!$C$17</f>
        <v>6.2902439024390244E-2</v>
      </c>
      <c r="C306" s="11">
        <v>302</v>
      </c>
      <c r="D306" s="13">
        <f>PPMT($B306/12,1,$C$3-C306+1,$B$3+SUM($D$5:D305),0)</f>
        <v>-55868.464772636864</v>
      </c>
      <c r="E306" s="13">
        <f>-($B$3+SUM($D$5:$D305))*$B306/12</f>
        <v>-20186.983276280484</v>
      </c>
      <c r="F306" s="13">
        <f t="shared" si="5"/>
        <v>-76055.448048917344</v>
      </c>
      <c r="G306" s="13">
        <f>($B$3+SUM($D$5:$D306))</f>
        <v>3795234.9752932806</v>
      </c>
    </row>
    <row r="307" spans="2:7">
      <c r="B307" s="10">
        <f>'Ипотечный калькулятор'!$C$17</f>
        <v>6.2902439024390244E-2</v>
      </c>
      <c r="C307" s="11">
        <v>303</v>
      </c>
      <c r="D307" s="13">
        <f>PPMT($B307/12,1,$C$3-C307+1,$B$3+SUM($D$5:D306),0)</f>
        <v>-56161.319997532475</v>
      </c>
      <c r="E307" s="13">
        <f>-($B$3+SUM($D$5:$D306))*$B307/12</f>
        <v>-19894.128051384901</v>
      </c>
      <c r="F307" s="13">
        <f t="shared" si="5"/>
        <v>-76055.448048917373</v>
      </c>
      <c r="G307" s="13">
        <f>($B$3+SUM($D$5:$D307))</f>
        <v>3739073.6552957483</v>
      </c>
    </row>
    <row r="308" spans="2:7">
      <c r="B308" s="10">
        <f>'Ипотечный калькулятор'!$C$17</f>
        <v>6.2902439024390244E-2</v>
      </c>
      <c r="C308" s="11">
        <v>304</v>
      </c>
      <c r="D308" s="13">
        <f>PPMT($B308/12,1,$C$3-C308+1,$B$3+SUM($D$5:D307),0)</f>
        <v>-56455.710331421993</v>
      </c>
      <c r="E308" s="13">
        <f>-($B$3+SUM($D$5:$D307))*$B308/12</f>
        <v>-19599.737717495398</v>
      </c>
      <c r="F308" s="13">
        <f t="shared" si="5"/>
        <v>-76055.448048917387</v>
      </c>
      <c r="G308" s="13">
        <f>($B$3+SUM($D$5:$D308))</f>
        <v>3682617.9449643269</v>
      </c>
    </row>
    <row r="309" spans="2:7">
      <c r="B309" s="10">
        <f>'Ипотечный калькулятор'!$C$17</f>
        <v>6.2902439024390244E-2</v>
      </c>
      <c r="C309" s="11">
        <v>305</v>
      </c>
      <c r="D309" s="13">
        <f>PPMT($B309/12,1,$C$3-C309+1,$B$3+SUM($D$5:D308),0)</f>
        <v>-56751.643821147067</v>
      </c>
      <c r="E309" s="13">
        <f>-($B$3+SUM($D$5:$D308))*$B309/12</f>
        <v>-19303.804227770324</v>
      </c>
      <c r="F309" s="13">
        <f t="shared" si="5"/>
        <v>-76055.448048917387</v>
      </c>
      <c r="G309" s="13">
        <f>($B$3+SUM($D$5:$D309))</f>
        <v>3625866.3011431806</v>
      </c>
    </row>
    <row r="310" spans="2:7">
      <c r="B310" s="10">
        <f>'Ипотечный калькулятор'!$C$17</f>
        <v>6.2902439024390244E-2</v>
      </c>
      <c r="C310" s="11">
        <v>306</v>
      </c>
      <c r="D310" s="13">
        <f>PPMT($B310/12,1,$C$3-C310+1,$B$3+SUM($D$5:D309),0)</f>
        <v>-57049.128555729869</v>
      </c>
      <c r="E310" s="13">
        <f>-($B$3+SUM($D$5:$D309))*$B310/12</f>
        <v>-19006.319493187526</v>
      </c>
      <c r="F310" s="13">
        <f t="shared" si="5"/>
        <v>-76055.448048917402</v>
      </c>
      <c r="G310" s="13">
        <f>($B$3+SUM($D$5:$D310))</f>
        <v>3568817.1725874506</v>
      </c>
    </row>
    <row r="311" spans="2:7">
      <c r="B311" s="10">
        <f>'Ипотечный калькулятор'!$C$17</f>
        <v>6.2902439024390244E-2</v>
      </c>
      <c r="C311" s="11">
        <v>307</v>
      </c>
      <c r="D311" s="13">
        <f>PPMT($B311/12,1,$C$3-C311+1,$B$3+SUM($D$5:D310),0)</f>
        <v>-57348.172666594161</v>
      </c>
      <c r="E311" s="13">
        <f>-($B$3+SUM($D$5:$D310))*$B311/12</f>
        <v>-18707.275382323242</v>
      </c>
      <c r="F311" s="13">
        <f t="shared" si="5"/>
        <v>-76055.448048917402</v>
      </c>
      <c r="G311" s="13">
        <f>($B$3+SUM($D$5:$D311))</f>
        <v>3511468.9999208562</v>
      </c>
    </row>
    <row r="312" spans="2:7">
      <c r="B312" s="10">
        <f>'Ипотечный калькулятор'!$C$17</f>
        <v>6.2902439024390244E-2</v>
      </c>
      <c r="C312" s="11">
        <v>308</v>
      </c>
      <c r="D312" s="13">
        <f>PPMT($B312/12,1,$C$3-C312+1,$B$3+SUM($D$5:D311),0)</f>
        <v>-57648.784327787529</v>
      </c>
      <c r="E312" s="13">
        <f>-($B$3+SUM($D$5:$D311))*$B312/12</f>
        <v>-18406.663721129855</v>
      </c>
      <c r="F312" s="13">
        <f t="shared" si="5"/>
        <v>-76055.448048917387</v>
      </c>
      <c r="G312" s="13">
        <f>($B$3+SUM($D$5:$D312))</f>
        <v>3453820.2155930679</v>
      </c>
    </row>
    <row r="313" spans="2:7">
      <c r="B313" s="10">
        <f>'Ипотечный калькулятор'!$C$17</f>
        <v>6.2902439024390244E-2</v>
      </c>
      <c r="C313" s="11">
        <v>309</v>
      </c>
      <c r="D313" s="13">
        <f>PPMT($B313/12,1,$C$3-C313+1,$B$3+SUM($D$5:D312),0)</f>
        <v>-57950.971756204941</v>
      </c>
      <c r="E313" s="13">
        <f>-($B$3+SUM($D$5:$D312))*$B313/12</f>
        <v>-18104.476292712443</v>
      </c>
      <c r="F313" s="13">
        <f t="shared" si="5"/>
        <v>-76055.448048917387</v>
      </c>
      <c r="G313" s="13">
        <f>($B$3+SUM($D$5:$D313))</f>
        <v>3395869.243836863</v>
      </c>
    </row>
    <row r="314" spans="2:7">
      <c r="B314" s="10">
        <f>'Ипотечный калькулятор'!$C$17</f>
        <v>6.2902439024390244E-2</v>
      </c>
      <c r="C314" s="11">
        <v>310</v>
      </c>
      <c r="D314" s="13">
        <f>PPMT($B314/12,1,$C$3-C314+1,$B$3+SUM($D$5:D313),0)</f>
        <v>-58254.743211813184</v>
      </c>
      <c r="E314" s="13">
        <f>-($B$3+SUM($D$5:$D313))*$B314/12</f>
        <v>-17800.704837104207</v>
      </c>
      <c r="F314" s="13">
        <f t="shared" si="5"/>
        <v>-76055.448048917387</v>
      </c>
      <c r="G314" s="13">
        <f>($B$3+SUM($D$5:$D314))</f>
        <v>3337614.5006250497</v>
      </c>
    </row>
    <row r="315" spans="2:7">
      <c r="B315" s="10">
        <f>'Ипотечный калькулятор'!$C$17</f>
        <v>6.2902439024390244E-2</v>
      </c>
      <c r="C315" s="11">
        <v>311</v>
      </c>
      <c r="D315" s="13">
        <f>PPMT($B315/12,1,$C$3-C315+1,$B$3+SUM($D$5:D314),0)</f>
        <v>-58560.106997876719</v>
      </c>
      <c r="E315" s="13">
        <f>-($B$3+SUM($D$5:$D314))*$B315/12</f>
        <v>-17495.341051040657</v>
      </c>
      <c r="F315" s="13">
        <f t="shared" si="5"/>
        <v>-76055.448048917373</v>
      </c>
      <c r="G315" s="13">
        <f>($B$3+SUM($D$5:$D315))</f>
        <v>3279054.3936271723</v>
      </c>
    </row>
    <row r="316" spans="2:7">
      <c r="B316" s="10">
        <f>'Ипотечный калькулятор'!$C$17</f>
        <v>6.2902439024390244E-2</v>
      </c>
      <c r="C316" s="11">
        <v>312</v>
      </c>
      <c r="D316" s="13">
        <f>PPMT($B316/12,1,$C$3-C316+1,$B$3+SUM($D$5:D315),0)</f>
        <v>-58867.071461184692</v>
      </c>
      <c r="E316" s="13">
        <f>-($B$3+SUM($D$5:$D315))*$B316/12</f>
        <v>-17188.376587732677</v>
      </c>
      <c r="F316" s="13">
        <f t="shared" si="5"/>
        <v>-76055.448048917373</v>
      </c>
      <c r="G316" s="13">
        <f>($B$3+SUM($D$5:$D316))</f>
        <v>3220187.3221659884</v>
      </c>
    </row>
    <row r="317" spans="2:7">
      <c r="B317" s="10">
        <f>'Ипотечный калькулятор'!$C$17</f>
        <v>6.2902439024390244E-2</v>
      </c>
      <c r="C317" s="11">
        <v>313</v>
      </c>
      <c r="D317" s="13">
        <f>PPMT($B317/12,1,$C$3-C317+1,$B$3+SUM($D$5:D316),0)</f>
        <v>-59175.644992278998</v>
      </c>
      <c r="E317" s="13">
        <f>-($B$3+SUM($D$5:$D316))*$B317/12</f>
        <v>-16879.803056638382</v>
      </c>
      <c r="F317" s="13">
        <f t="shared" si="5"/>
        <v>-76055.448048917373</v>
      </c>
      <c r="G317" s="13">
        <f>($B$3+SUM($D$5:$D317))</f>
        <v>3161011.6771737095</v>
      </c>
    </row>
    <row r="318" spans="2:7">
      <c r="B318" s="10">
        <f>'Ипотечный калькулятор'!$C$17</f>
        <v>6.2902439024390244E-2</v>
      </c>
      <c r="C318" s="11">
        <v>314</v>
      </c>
      <c r="D318" s="13">
        <f>PPMT($B318/12,1,$C$3-C318+1,$B$3+SUM($D$5:D317),0)</f>
        <v>-59485.836025683646</v>
      </c>
      <c r="E318" s="13">
        <f>-($B$3+SUM($D$5:$D317))*$B318/12</f>
        <v>-16569.612023233734</v>
      </c>
      <c r="F318" s="13">
        <f t="shared" si="5"/>
        <v>-76055.448048917373</v>
      </c>
      <c r="G318" s="13">
        <f>($B$3+SUM($D$5:$D318))</f>
        <v>3101525.8411480263</v>
      </c>
    </row>
    <row r="319" spans="2:7">
      <c r="B319" s="10">
        <f>'Ипотечный калькулятор'!$C$17</f>
        <v>6.2902439024390244E-2</v>
      </c>
      <c r="C319" s="11">
        <v>315</v>
      </c>
      <c r="D319" s="13">
        <f>PPMT($B319/12,1,$C$3-C319+1,$B$3+SUM($D$5:D318),0)</f>
        <v>-59797.653040135367</v>
      </c>
      <c r="E319" s="13">
        <f>-($B$3+SUM($D$5:$D318))*$B319/12</f>
        <v>-16257.795008782034</v>
      </c>
      <c r="F319" s="13">
        <f t="shared" si="5"/>
        <v>-76055.448048917402</v>
      </c>
      <c r="G319" s="13">
        <f>($B$3+SUM($D$5:$D319))</f>
        <v>3041728.188107891</v>
      </c>
    </row>
    <row r="320" spans="2:7">
      <c r="B320" s="10">
        <f>'Ипотечный калькулятор'!$C$17</f>
        <v>6.2902439024390244E-2</v>
      </c>
      <c r="C320" s="11">
        <v>316</v>
      </c>
      <c r="D320" s="13">
        <f>PPMT($B320/12,1,$C$3-C320+1,$B$3+SUM($D$5:D319),0)</f>
        <v>-60111.104558815263</v>
      </c>
      <c r="E320" s="13">
        <f>-($B$3+SUM($D$5:$D319))*$B320/12</f>
        <v>-15944.343490102137</v>
      </c>
      <c r="F320" s="13">
        <f t="shared" si="5"/>
        <v>-76055.448048917402</v>
      </c>
      <c r="G320" s="13">
        <f>($B$3+SUM($D$5:$D320))</f>
        <v>2981617.0835490748</v>
      </c>
    </row>
    <row r="321" spans="2:7">
      <c r="B321" s="10">
        <f>'Ипотечный калькулятор'!$C$17</f>
        <v>6.2902439024390244E-2</v>
      </c>
      <c r="C321" s="11">
        <v>317</v>
      </c>
      <c r="D321" s="13">
        <f>PPMT($B321/12,1,$C$3-C321+1,$B$3+SUM($D$5:D320),0)</f>
        <v>-60426.199149581887</v>
      </c>
      <c r="E321" s="13">
        <f>-($B$3+SUM($D$5:$D320))*$B321/12</f>
        <v>-15629.248899335495</v>
      </c>
      <c r="F321" s="13">
        <f t="shared" si="5"/>
        <v>-76055.448048917387</v>
      </c>
      <c r="G321" s="13">
        <f>($B$3+SUM($D$5:$D321))</f>
        <v>2921190.8843994923</v>
      </c>
    </row>
    <row r="322" spans="2:7">
      <c r="B322" s="10">
        <f>'Ипотечный калькулятор'!$C$17</f>
        <v>6.2902439024390244E-2</v>
      </c>
      <c r="C322" s="11">
        <v>318</v>
      </c>
      <c r="D322" s="13">
        <f>PPMT($B322/12,1,$C$3-C322+1,$B$3+SUM($D$5:D321),0)</f>
        <v>-60742.945425205377</v>
      </c>
      <c r="E322" s="13">
        <f>-($B$3+SUM($D$5:$D321))*$B322/12</f>
        <v>-15312.502623711973</v>
      </c>
      <c r="F322" s="13">
        <f t="shared" si="5"/>
        <v>-76055.448048917344</v>
      </c>
      <c r="G322" s="13">
        <f>($B$3+SUM($D$5:$D322))</f>
        <v>2860447.9389742874</v>
      </c>
    </row>
    <row r="323" spans="2:7">
      <c r="B323" s="10">
        <f>'Ипотечный калькулятор'!$C$17</f>
        <v>6.2902439024390244E-2</v>
      </c>
      <c r="C323" s="11">
        <v>319</v>
      </c>
      <c r="D323" s="13">
        <f>PPMT($B323/12,1,$C$3-C323+1,$B$3+SUM($D$5:D322),0)</f>
        <v>-61061.352043602958</v>
      </c>
      <c r="E323" s="13">
        <f>-($B$3+SUM($D$5:$D322))*$B323/12</f>
        <v>-14994.096005314406</v>
      </c>
      <c r="F323" s="13">
        <f t="shared" si="5"/>
        <v>-76055.448048917358</v>
      </c>
      <c r="G323" s="13">
        <f>($B$3+SUM($D$5:$D323))</f>
        <v>2799386.5869306847</v>
      </c>
    </row>
    <row r="324" spans="2:7">
      <c r="B324" s="10">
        <f>'Ипотечный калькулятор'!$C$17</f>
        <v>6.2902439024390244E-2</v>
      </c>
      <c r="C324" s="11">
        <v>320</v>
      </c>
      <c r="D324" s="13">
        <f>PPMT($B324/12,1,$C$3-C324+1,$B$3+SUM($D$5:D323),0)</f>
        <v>-61381.42770807544</v>
      </c>
      <c r="E324" s="13">
        <f>-($B$3+SUM($D$5:$D323))*$B324/12</f>
        <v>-14674.020340841942</v>
      </c>
      <c r="F324" s="13">
        <f t="shared" si="5"/>
        <v>-76055.448048917387</v>
      </c>
      <c r="G324" s="13">
        <f>($B$3+SUM($D$5:$D324))</f>
        <v>2738005.1592226084</v>
      </c>
    </row>
    <row r="325" spans="2:7">
      <c r="B325" s="10">
        <f>'Ипотечный калькулятор'!$C$17</f>
        <v>6.2902439024390244E-2</v>
      </c>
      <c r="C325" s="11">
        <v>321</v>
      </c>
      <c r="D325" s="13">
        <f>PPMT($B325/12,1,$C$3-C325+1,$B$3+SUM($D$5:D324),0)</f>
        <v>-61703.181167545197</v>
      </c>
      <c r="E325" s="13">
        <f>-($B$3+SUM($D$5:$D324))*$B325/12</f>
        <v>-14352.266881372168</v>
      </c>
      <c r="F325" s="13">
        <f t="shared" si="5"/>
        <v>-76055.448048917373</v>
      </c>
      <c r="G325" s="13">
        <f>($B$3+SUM($D$5:$D325))</f>
        <v>2676301.9780550636</v>
      </c>
    </row>
    <row r="326" spans="2:7">
      <c r="B326" s="10">
        <f>'Ипотечный калькулятор'!$C$17</f>
        <v>6.2902439024390244E-2</v>
      </c>
      <c r="C326" s="11">
        <v>322</v>
      </c>
      <c r="D326" s="13">
        <f>PPMT($B326/12,1,$C$3-C326+1,$B$3+SUM($D$5:D325),0)</f>
        <v>-62026.621216795393</v>
      </c>
      <c r="E326" s="13">
        <f>-($B$3+SUM($D$5:$D325))*$B326/12</f>
        <v>-14028.826832121971</v>
      </c>
      <c r="F326" s="13">
        <f t="shared" si="5"/>
        <v>-76055.448048917358</v>
      </c>
      <c r="G326" s="13">
        <f>($B$3+SUM($D$5:$D326))</f>
        <v>2614275.3568382692</v>
      </c>
    </row>
    <row r="327" spans="2:7">
      <c r="B327" s="10">
        <f>'Ипотечный калькулятор'!$C$17</f>
        <v>6.2902439024390244E-2</v>
      </c>
      <c r="C327" s="11">
        <v>323</v>
      </c>
      <c r="D327" s="13">
        <f>PPMT($B327/12,1,$C$3-C327+1,$B$3+SUM($D$5:D326),0)</f>
        <v>-62351.756696710283</v>
      </c>
      <c r="E327" s="13">
        <f>-($B$3+SUM($D$5:$D326))*$B327/12</f>
        <v>-13703.691352207106</v>
      </c>
      <c r="F327" s="13">
        <f t="shared" si="5"/>
        <v>-76055.448048917387</v>
      </c>
      <c r="G327" s="13">
        <f>($B$3+SUM($D$5:$D327))</f>
        <v>2551923.6001415588</v>
      </c>
    </row>
    <row r="328" spans="2:7">
      <c r="B328" s="10">
        <f>'Ипотечный калькулятор'!$C$17</f>
        <v>6.2902439024390244E-2</v>
      </c>
      <c r="C328" s="11">
        <v>324</v>
      </c>
      <c r="D328" s="13">
        <f>PPMT($B328/12,1,$C$3-C328+1,$B$3+SUM($D$5:D327),0)</f>
        <v>-62678.596494516816</v>
      </c>
      <c r="E328" s="13">
        <f>-($B$3+SUM($D$5:$D327))*$B328/12</f>
        <v>-13376.85155440057</v>
      </c>
      <c r="F328" s="13">
        <f t="shared" ref="F328:F367" si="6">SUM(D328:E328)</f>
        <v>-76055.448048917387</v>
      </c>
      <c r="G328" s="13">
        <f>($B$3+SUM($D$5:$D328))</f>
        <v>2489245.0036470424</v>
      </c>
    </row>
    <row r="329" spans="2:7">
      <c r="B329" s="10">
        <f>'Ипотечный калькулятор'!$C$17</f>
        <v>6.2902439024390244E-2</v>
      </c>
      <c r="C329" s="11">
        <v>325</v>
      </c>
      <c r="D329" s="13">
        <f>PPMT($B329/12,1,$C$3-C329+1,$B$3+SUM($D$5:D328),0)</f>
        <v>-63007.149544027721</v>
      </c>
      <c r="E329" s="13">
        <f>-($B$3+SUM($D$5:$D328))*$B329/12</f>
        <v>-13048.298504889681</v>
      </c>
      <c r="F329" s="13">
        <f t="shared" si="6"/>
        <v>-76055.448048917402</v>
      </c>
      <c r="G329" s="13">
        <f>($B$3+SUM($D$5:$D329))</f>
        <v>2426237.8541030139</v>
      </c>
    </row>
    <row r="330" spans="2:7">
      <c r="B330" s="10">
        <f>'Ипотечный калькулятор'!$C$17</f>
        <v>6.2902439024390244E-2</v>
      </c>
      <c r="C330" s="11">
        <v>326</v>
      </c>
      <c r="D330" s="13">
        <f>PPMT($B330/12,1,$C$3-C330+1,$B$3+SUM($D$5:D329),0)</f>
        <v>-63337.42482588553</v>
      </c>
      <c r="E330" s="13">
        <f>-($B$3+SUM($D$5:$D329))*$B330/12</f>
        <v>-12718.023223031856</v>
      </c>
      <c r="F330" s="13">
        <f t="shared" si="6"/>
        <v>-76055.448048917387</v>
      </c>
      <c r="G330" s="13">
        <f>($B$3+SUM($D$5:$D330))</f>
        <v>2362900.4292771276</v>
      </c>
    </row>
    <row r="331" spans="2:7">
      <c r="B331" s="10">
        <f>'Ипотечный калькулятор'!$C$17</f>
        <v>6.2902439024390244E-2</v>
      </c>
      <c r="C331" s="11">
        <v>327</v>
      </c>
      <c r="D331" s="13">
        <f>PPMT($B331/12,1,$C$3-C331+1,$B$3+SUM($D$5:D330),0)</f>
        <v>-63669.431367808182</v>
      </c>
      <c r="E331" s="13">
        <f>-($B$3+SUM($D$5:$D330))*$B331/12</f>
        <v>-12386.016681109171</v>
      </c>
      <c r="F331" s="13">
        <f t="shared" si="6"/>
        <v>-76055.448048917358</v>
      </c>
      <c r="G331" s="13">
        <f>($B$3+SUM($D$5:$D331))</f>
        <v>2299230.9979093187</v>
      </c>
    </row>
    <row r="332" spans="2:7">
      <c r="B332" s="10">
        <f>'Ипотечный калькулятор'!$C$17</f>
        <v>6.2902439024390244E-2</v>
      </c>
      <c r="C332" s="11">
        <v>328</v>
      </c>
      <c r="D332" s="13">
        <f>PPMT($B332/12,1,$C$3-C332+1,$B$3+SUM($D$5:D331),0)</f>
        <v>-64003.178244835763</v>
      </c>
      <c r="E332" s="13">
        <f>-($B$3+SUM($D$5:$D331))*$B332/12</f>
        <v>-12052.269804081572</v>
      </c>
      <c r="F332" s="13">
        <f t="shared" si="6"/>
        <v>-76055.448048917329</v>
      </c>
      <c r="G332" s="13">
        <f>($B$3+SUM($D$5:$D332))</f>
        <v>2235227.819664482</v>
      </c>
    </row>
    <row r="333" spans="2:7">
      <c r="B333" s="10">
        <f>'Ипотечный калькулятор'!$C$17</f>
        <v>6.2902439024390244E-2</v>
      </c>
      <c r="C333" s="11">
        <v>329</v>
      </c>
      <c r="D333" s="13">
        <f>PPMT($B333/12,1,$C$3-C333+1,$B$3+SUM($D$5:D332),0)</f>
        <v>-64338.674579578474</v>
      </c>
      <c r="E333" s="13">
        <f>-($B$3+SUM($D$5:$D332))*$B333/12</f>
        <v>-11716.773469338819</v>
      </c>
      <c r="F333" s="13">
        <f t="shared" si="6"/>
        <v>-76055.448048917286</v>
      </c>
      <c r="G333" s="13">
        <f>($B$3+SUM($D$5:$D333))</f>
        <v>2170889.1450849026</v>
      </c>
    </row>
    <row r="334" spans="2:7">
      <c r="B334" s="10">
        <f>'Ипотечный калькулятор'!$C$17</f>
        <v>6.2902439024390244E-2</v>
      </c>
      <c r="C334" s="11">
        <v>330</v>
      </c>
      <c r="D334" s="13">
        <f>PPMT($B334/12,1,$C$3-C334+1,$B$3+SUM($D$5:D333),0)</f>
        <v>-64675.929542466118</v>
      </c>
      <c r="E334" s="13">
        <f>-($B$3+SUM($D$5:$D333))*$B334/12</f>
        <v>-11379.518506451146</v>
      </c>
      <c r="F334" s="13">
        <f t="shared" si="6"/>
        <v>-76055.448048917257</v>
      </c>
      <c r="G334" s="13">
        <f>($B$3+SUM($D$5:$D334))</f>
        <v>2106213.2155424356</v>
      </c>
    </row>
    <row r="335" spans="2:7">
      <c r="B335" s="10">
        <f>'Ипотечный калькулятор'!$C$17</f>
        <v>6.2902439024390244E-2</v>
      </c>
      <c r="C335" s="11">
        <v>331</v>
      </c>
      <c r="D335" s="13">
        <f>PPMT($B335/12,1,$C$3-C335+1,$B$3+SUM($D$5:D334),0)</f>
        <v>-65014.952351998654</v>
      </c>
      <c r="E335" s="13">
        <f>-($B$3+SUM($D$5:$D334))*$B335/12</f>
        <v>-11040.495696918581</v>
      </c>
      <c r="F335" s="13">
        <f t="shared" si="6"/>
        <v>-76055.448048917227</v>
      </c>
      <c r="G335" s="13">
        <f>($B$3+SUM($D$5:$D335))</f>
        <v>2041198.2631904371</v>
      </c>
    </row>
    <row r="336" spans="2:7">
      <c r="B336" s="10">
        <f>'Ипотечный калькулятор'!$C$17</f>
        <v>6.2902439024390244E-2</v>
      </c>
      <c r="C336" s="11">
        <v>332</v>
      </c>
      <c r="D336" s="13">
        <f>PPMT($B336/12,1,$C$3-C336+1,$B$3+SUM($D$5:D335),0)</f>
        <v>-65355.75227499826</v>
      </c>
      <c r="E336" s="13">
        <f>-($B$3+SUM($D$5:$D335))*$B336/12</f>
        <v>-10699.695773918978</v>
      </c>
      <c r="F336" s="13">
        <f t="shared" si="6"/>
        <v>-76055.448048917242</v>
      </c>
      <c r="G336" s="13">
        <f>($B$3+SUM($D$5:$D336))</f>
        <v>1975842.5109154396</v>
      </c>
    </row>
    <row r="337" spans="2:7">
      <c r="B337" s="10">
        <f>'Ипотечный калькулятор'!$C$17</f>
        <v>6.2902439024390244E-2</v>
      </c>
      <c r="C337" s="11">
        <v>333</v>
      </c>
      <c r="D337" s="13">
        <f>PPMT($B337/12,1,$C$3-C337+1,$B$3+SUM($D$5:D336),0)</f>
        <v>-65698.338626862547</v>
      </c>
      <c r="E337" s="13">
        <f>-($B$3+SUM($D$5:$D336))*$B337/12</f>
        <v>-10357.109422054713</v>
      </c>
      <c r="F337" s="13">
        <f t="shared" si="6"/>
        <v>-76055.448048917257</v>
      </c>
      <c r="G337" s="13">
        <f>($B$3+SUM($D$5:$D337))</f>
        <v>1910144.1722885761</v>
      </c>
    </row>
    <row r="338" spans="2:7">
      <c r="B338" s="10">
        <f>'Ипотечный калькулятор'!$C$17</f>
        <v>6.2902439024390244E-2</v>
      </c>
      <c r="C338" s="11">
        <v>334</v>
      </c>
      <c r="D338" s="13">
        <f>PPMT($B338/12,1,$C$3-C338+1,$B$3+SUM($D$5:D337),0)</f>
        <v>-66042.720771819208</v>
      </c>
      <c r="E338" s="13">
        <f>-($B$3+SUM($D$5:$D337))*$B338/12</f>
        <v>-10012.727277098043</v>
      </c>
      <c r="F338" s="13">
        <f t="shared" si="6"/>
        <v>-76055.448048917257</v>
      </c>
      <c r="G338" s="13">
        <f>($B$3+SUM($D$5:$D338))</f>
        <v>1844101.4515167568</v>
      </c>
    </row>
    <row r="339" spans="2:7">
      <c r="B339" s="10">
        <f>'Ипотечный калькулятор'!$C$17</f>
        <v>6.2902439024390244E-2</v>
      </c>
      <c r="C339" s="11">
        <v>335</v>
      </c>
      <c r="D339" s="13">
        <f>PPMT($B339/12,1,$C$3-C339+1,$B$3+SUM($D$5:D338),0)</f>
        <v>-66388.908123182046</v>
      </c>
      <c r="E339" s="13">
        <f>-($B$3+SUM($D$5:$D338))*$B339/12</f>
        <v>-9666.5399257351946</v>
      </c>
      <c r="F339" s="13">
        <f t="shared" si="6"/>
        <v>-76055.448048917242</v>
      </c>
      <c r="G339" s="13">
        <f>($B$3+SUM($D$5:$D339))</f>
        <v>1777712.5433935747</v>
      </c>
    </row>
    <row r="340" spans="2:7">
      <c r="B340" s="10">
        <f>'Ипотечный калькулятор'!$C$17</f>
        <v>6.2902439024390244E-2</v>
      </c>
      <c r="C340" s="11">
        <v>336</v>
      </c>
      <c r="D340" s="13">
        <f>PPMT($B340/12,1,$C$3-C340+1,$B$3+SUM($D$5:D339),0)</f>
        <v>-66736.910143608227</v>
      </c>
      <c r="E340" s="13">
        <f>-($B$3+SUM($D$5:$D339))*$B340/12</f>
        <v>-9318.5379053090019</v>
      </c>
      <c r="F340" s="13">
        <f t="shared" si="6"/>
        <v>-76055.448048917227</v>
      </c>
      <c r="G340" s="13">
        <f>($B$3+SUM($D$5:$D340))</f>
        <v>1710975.6332499664</v>
      </c>
    </row>
    <row r="341" spans="2:7">
      <c r="B341" s="10">
        <f>'Ипотечный калькулятор'!$C$17</f>
        <v>6.2902439024390244E-2</v>
      </c>
      <c r="C341" s="11">
        <v>337</v>
      </c>
      <c r="D341" s="13">
        <f>PPMT($B341/12,1,$C$3-C341+1,$B$3+SUM($D$5:D340),0)</f>
        <v>-67086.736345356941</v>
      </c>
      <c r="E341" s="13">
        <f>-($B$3+SUM($D$5:$D340))*$B341/12</f>
        <v>-8968.7117035602914</v>
      </c>
      <c r="F341" s="13">
        <f t="shared" si="6"/>
        <v>-76055.448048917227</v>
      </c>
      <c r="G341" s="13">
        <f>($B$3+SUM($D$5:$D341))</f>
        <v>1643888.8969046101</v>
      </c>
    </row>
    <row r="342" spans="2:7">
      <c r="B342" s="10">
        <f>'Ипотечный калькулятор'!$C$17</f>
        <v>6.2902439024390244E-2</v>
      </c>
      <c r="C342" s="11">
        <v>338</v>
      </c>
      <c r="D342" s="13">
        <f>PPMT($B342/12,1,$C$3-C342+1,$B$3+SUM($D$5:D341),0)</f>
        <v>-67438.396290549383</v>
      </c>
      <c r="E342" s="13">
        <f>-($B$3+SUM($D$5:$D341))*$B342/12</f>
        <v>-8617.0517583678647</v>
      </c>
      <c r="F342" s="13">
        <f t="shared" si="6"/>
        <v>-76055.448048917242</v>
      </c>
      <c r="G342" s="13">
        <f>($B$3+SUM($D$5:$D342))</f>
        <v>1576450.5006140601</v>
      </c>
    </row>
    <row r="343" spans="2:7">
      <c r="B343" s="10">
        <f>'Ипотечный калькулятор'!$C$17</f>
        <v>6.2902439024390244E-2</v>
      </c>
      <c r="C343" s="11">
        <v>339</v>
      </c>
      <c r="D343" s="13">
        <f>PPMT($B343/12,1,$C$3-C343+1,$B$3+SUM($D$5:D342),0)</f>
        <v>-67791.899591430105</v>
      </c>
      <c r="E343" s="13">
        <f>-($B$3+SUM($D$5:$D342))*$B343/12</f>
        <v>-8263.548457487117</v>
      </c>
      <c r="F343" s="13">
        <f t="shared" si="6"/>
        <v>-76055.448048917227</v>
      </c>
      <c r="G343" s="13">
        <f>($B$3+SUM($D$5:$D343))</f>
        <v>1508658.6010226291</v>
      </c>
    </row>
    <row r="344" spans="2:7">
      <c r="B344" s="10">
        <f>'Ипотечный калькулятор'!$C$17</f>
        <v>6.2902439024390244E-2</v>
      </c>
      <c r="C344" s="11">
        <v>340</v>
      </c>
      <c r="D344" s="13">
        <f>PPMT($B344/12,1,$C$3-C344+1,$B$3+SUM($D$5:D343),0)</f>
        <v>-68147.255910629843</v>
      </c>
      <c r="E344" s="13">
        <f>-($B$3+SUM($D$5:$D343))*$B344/12</f>
        <v>-7908.1921382873179</v>
      </c>
      <c r="F344" s="13">
        <f t="shared" si="6"/>
        <v>-76055.448048917155</v>
      </c>
      <c r="G344" s="13">
        <f>($B$3+SUM($D$5:$D344))</f>
        <v>1440511.3451119997</v>
      </c>
    </row>
    <row r="345" spans="2:7">
      <c r="B345" s="10">
        <f>'Ипотечный калькулятор'!$C$17</f>
        <v>6.2902439024390244E-2</v>
      </c>
      <c r="C345" s="11">
        <v>341</v>
      </c>
      <c r="D345" s="13">
        <f>PPMT($B345/12,1,$C$3-C345+1,$B$3+SUM($D$5:D344),0)</f>
        <v>-68504.474961429703</v>
      </c>
      <c r="E345" s="13">
        <f>-($B$3+SUM($D$5:$D344))*$B345/12</f>
        <v>-7550.973087487494</v>
      </c>
      <c r="F345" s="13">
        <f t="shared" si="6"/>
        <v>-76055.448048917198</v>
      </c>
      <c r="G345" s="13">
        <f>($B$3+SUM($D$5:$D345))</f>
        <v>1372006.8701505698</v>
      </c>
    </row>
    <row r="346" spans="2:7">
      <c r="B346" s="10">
        <f>'Ипотечный калькулятор'!$C$17</f>
        <v>6.2902439024390244E-2</v>
      </c>
      <c r="C346" s="11">
        <v>342</v>
      </c>
      <c r="D346" s="13">
        <f>PPMT($B346/12,1,$C$3-C346+1,$B$3+SUM($D$5:D345),0)</f>
        <v>-68863.566508026299</v>
      </c>
      <c r="E346" s="13">
        <f>-($B$3+SUM($D$5:$D345))*$B346/12</f>
        <v>-7191.8815408908931</v>
      </c>
      <c r="F346" s="13">
        <f t="shared" si="6"/>
        <v>-76055.448048917198</v>
      </c>
      <c r="G346" s="13">
        <f>($B$3+SUM($D$5:$D346))</f>
        <v>1303143.303642543</v>
      </c>
    </row>
    <row r="347" spans="2:7">
      <c r="B347" s="10">
        <f>'Ипотечный калькулятор'!$C$17</f>
        <v>6.2902439024390244E-2</v>
      </c>
      <c r="C347" s="11">
        <v>343</v>
      </c>
      <c r="D347" s="13">
        <f>PPMT($B347/12,1,$C$3-C347+1,$B$3+SUM($D$5:D346),0)</f>
        <v>-69224.540365799025</v>
      </c>
      <c r="E347" s="13">
        <f>-($B$3+SUM($D$5:$D346))*$B347/12</f>
        <v>-6830.9076831181264</v>
      </c>
      <c r="F347" s="13">
        <f t="shared" si="6"/>
        <v>-76055.448048917155</v>
      </c>
      <c r="G347" s="13">
        <f>($B$3+SUM($D$5:$D347))</f>
        <v>1233918.7632767446</v>
      </c>
    </row>
    <row r="348" spans="2:7">
      <c r="B348" s="10">
        <f>'Ипотечный калькулятор'!$C$17</f>
        <v>6.2902439024390244E-2</v>
      </c>
      <c r="C348" s="11">
        <v>344</v>
      </c>
      <c r="D348" s="13">
        <f>PPMT($B348/12,1,$C$3-C348+1,$B$3+SUM($D$5:D347),0)</f>
        <v>-69587.406401578337</v>
      </c>
      <c r="E348" s="13">
        <f>-($B$3+SUM($D$5:$D347))*$B348/12</f>
        <v>-6468.0416473388714</v>
      </c>
      <c r="F348" s="13">
        <f t="shared" si="6"/>
        <v>-76055.448048917213</v>
      </c>
      <c r="G348" s="13">
        <f>($B$3+SUM($D$5:$D348))</f>
        <v>1164331.3568751663</v>
      </c>
    </row>
    <row r="349" spans="2:7">
      <c r="B349" s="10">
        <f>'Ипотечный калькулятор'!$C$17</f>
        <v>6.2902439024390244E-2</v>
      </c>
      <c r="C349" s="11">
        <v>345</v>
      </c>
      <c r="D349" s="13">
        <f>PPMT($B349/12,1,$C$3-C349+1,$B$3+SUM($D$5:D348),0)</f>
        <v>-69952.174533915051</v>
      </c>
      <c r="E349" s="13">
        <f>-($B$3+SUM($D$5:$D348))*$B349/12</f>
        <v>-6103.2735150021426</v>
      </c>
      <c r="F349" s="13">
        <f t="shared" si="6"/>
        <v>-76055.448048917198</v>
      </c>
      <c r="G349" s="13">
        <f>($B$3+SUM($D$5:$D349))</f>
        <v>1094379.1823412515</v>
      </c>
    </row>
    <row r="350" spans="2:7">
      <c r="B350" s="10">
        <f>'Ипотечный калькулятор'!$C$17</f>
        <v>6.2902439024390244E-2</v>
      </c>
      <c r="C350" s="11">
        <v>346</v>
      </c>
      <c r="D350" s="13">
        <f>PPMT($B350/12,1,$C$3-C350+1,$B$3+SUM($D$5:D349),0)</f>
        <v>-70318.854733351996</v>
      </c>
      <c r="E350" s="13">
        <f>-($B$3+SUM($D$5:$D349))*$B350/12</f>
        <v>-5736.5933155652192</v>
      </c>
      <c r="F350" s="13">
        <f t="shared" si="6"/>
        <v>-76055.448048917213</v>
      </c>
      <c r="G350" s="13">
        <f>($B$3+SUM($D$5:$D350))</f>
        <v>1024060.3276078999</v>
      </c>
    </row>
    <row r="351" spans="2:7">
      <c r="B351" s="10">
        <f>'Ипотечный калькулятор'!$C$17</f>
        <v>6.2902439024390244E-2</v>
      </c>
      <c r="C351" s="11">
        <v>347</v>
      </c>
      <c r="D351" s="13">
        <f>PPMT($B351/12,1,$C$3-C351+1,$B$3+SUM($D$5:D350),0)</f>
        <v>-70687.457022696166</v>
      </c>
      <c r="E351" s="13">
        <f>-($B$3+SUM($D$5:$D350))*$B351/12</f>
        <v>-5367.9910262210851</v>
      </c>
      <c r="F351" s="13">
        <f t="shared" si="6"/>
        <v>-76055.448048917257</v>
      </c>
      <c r="G351" s="13">
        <f>($B$3+SUM($D$5:$D351))</f>
        <v>953372.87058520317</v>
      </c>
    </row>
    <row r="352" spans="2:7">
      <c r="B352" s="10">
        <f>'Ипотечный калькулятор'!$C$17</f>
        <v>6.2902439024390244E-2</v>
      </c>
      <c r="C352" s="11">
        <v>348</v>
      </c>
      <c r="D352" s="13">
        <f>PPMT($B352/12,1,$C$3-C352+1,$B$3+SUM($D$5:D351),0)</f>
        <v>-71057.99147729273</v>
      </c>
      <c r="E352" s="13">
        <f>-($B$3+SUM($D$5:$D351))*$B352/12</f>
        <v>-4997.4565716244697</v>
      </c>
      <c r="F352" s="13">
        <f t="shared" si="6"/>
        <v>-76055.448048917198</v>
      </c>
      <c r="G352" s="13">
        <f>($B$3+SUM($D$5:$D352))</f>
        <v>882314.87910791114</v>
      </c>
    </row>
    <row r="353" spans="2:7">
      <c r="B353" s="10">
        <f>'Ипотечный калькулятор'!$C$17</f>
        <v>6.2902439024390244E-2</v>
      </c>
      <c r="C353" s="11">
        <v>349</v>
      </c>
      <c r="D353" s="13">
        <f>PPMT($B353/12,1,$C$3-C353+1,$B$3+SUM($D$5:D352),0)</f>
        <v>-71430.468225300778</v>
      </c>
      <c r="E353" s="13">
        <f>-($B$3+SUM($D$5:$D352))*$B353/12</f>
        <v>-4624.9798236164688</v>
      </c>
      <c r="F353" s="13">
        <f t="shared" si="6"/>
        <v>-76055.448048917242</v>
      </c>
      <c r="G353" s="13">
        <f>($B$3+SUM($D$5:$D353))</f>
        <v>810884.41088261083</v>
      </c>
    </row>
    <row r="354" spans="2:7">
      <c r="B354" s="10">
        <f>'Ипотечный калькулятор'!$C$17</f>
        <v>6.2902439024390244E-2</v>
      </c>
      <c r="C354" s="11">
        <v>350</v>
      </c>
      <c r="D354" s="13">
        <f>PPMT($B354/12,1,$C$3-C354+1,$B$3+SUM($D$5:D353),0)</f>
        <v>-71804.897447969634</v>
      </c>
      <c r="E354" s="13">
        <f>-($B$3+SUM($D$5:$D353))*$B354/12</f>
        <v>-4250.5506009476694</v>
      </c>
      <c r="F354" s="13">
        <f t="shared" si="6"/>
        <v>-76055.4480489173</v>
      </c>
      <c r="G354" s="13">
        <f>($B$3+SUM($D$5:$D354))</f>
        <v>739079.51343464106</v>
      </c>
    </row>
    <row r="355" spans="2:7">
      <c r="B355" s="10">
        <f>'Ипотечный калькулятор'!$C$17</f>
        <v>6.2902439024390244E-2</v>
      </c>
      <c r="C355" s="11">
        <v>351</v>
      </c>
      <c r="D355" s="13">
        <f>PPMT($B355/12,1,$C$3-C355+1,$B$3+SUM($D$5:D354),0)</f>
        <v>-72181.28937991742</v>
      </c>
      <c r="E355" s="13">
        <f>-($B$3+SUM($D$5:$D354))*$B355/12</f>
        <v>-3874.1586689998767</v>
      </c>
      <c r="F355" s="13">
        <f t="shared" si="6"/>
        <v>-76055.4480489173</v>
      </c>
      <c r="G355" s="13">
        <f>($B$3+SUM($D$5:$D355))</f>
        <v>666898.22405472398</v>
      </c>
    </row>
    <row r="356" spans="2:7">
      <c r="B356" s="10">
        <f>'Ипотечный калькулятор'!$C$17</f>
        <v>6.2902439024390244E-2</v>
      </c>
      <c r="C356" s="11">
        <v>352</v>
      </c>
      <c r="D356" s="13">
        <f>PPMT($B356/12,1,$C$3-C356+1,$B$3+SUM($D$5:D355),0)</f>
        <v>-72559.654309410951</v>
      </c>
      <c r="E356" s="13">
        <f>-($B$3+SUM($D$5:$D355))*$B356/12</f>
        <v>-3495.7937395063686</v>
      </c>
      <c r="F356" s="13">
        <f t="shared" si="6"/>
        <v>-76055.448048917315</v>
      </c>
      <c r="G356" s="13">
        <f>($B$3+SUM($D$5:$D356))</f>
        <v>594338.56974531338</v>
      </c>
    </row>
    <row r="357" spans="2:7">
      <c r="B357" s="10">
        <f>'Ипотечный калькулятор'!$C$17</f>
        <v>6.2902439024390244E-2</v>
      </c>
      <c r="C357" s="11">
        <v>353</v>
      </c>
      <c r="D357" s="13">
        <f>PPMT($B357/12,1,$C$3-C357+1,$B$3+SUM($D$5:D356),0)</f>
        <v>-72940.00257864673</v>
      </c>
      <c r="E357" s="13">
        <f>-($B$3+SUM($D$5:$D356))*$B357/12</f>
        <v>-3115.4454702706571</v>
      </c>
      <c r="F357" s="13">
        <f t="shared" si="6"/>
        <v>-76055.448048917387</v>
      </c>
      <c r="G357" s="13">
        <f>($B$3+SUM($D$5:$D357))</f>
        <v>521398.56716666743</v>
      </c>
    </row>
    <row r="358" spans="2:7">
      <c r="B358" s="10">
        <f>'Ипотечный калькулятор'!$C$17</f>
        <v>6.2902439024390244E-2</v>
      </c>
      <c r="C358" s="11">
        <v>354</v>
      </c>
      <c r="D358" s="13">
        <f>PPMT($B358/12,1,$C$3-C358+1,$B$3+SUM($D$5:D357),0)</f>
        <v>-73322.344584033694</v>
      </c>
      <c r="E358" s="13">
        <f>-($B$3+SUM($D$5:$D357))*$B358/12</f>
        <v>-2733.1034648838117</v>
      </c>
      <c r="F358" s="13">
        <f t="shared" si="6"/>
        <v>-76055.448048917504</v>
      </c>
      <c r="G358" s="13">
        <f>($B$3+SUM($D$5:$D358))</f>
        <v>448076.22258263454</v>
      </c>
    </row>
    <row r="359" spans="2:7">
      <c r="B359" s="10">
        <f>'Ипотечный калькулятор'!$C$17</f>
        <v>6.2902439024390244E-2</v>
      </c>
      <c r="C359" s="11">
        <v>355</v>
      </c>
      <c r="D359" s="13">
        <f>PPMT($B359/12,1,$C$3-C359+1,$B$3+SUM($D$5:D358),0)</f>
        <v>-73706.690776477364</v>
      </c>
      <c r="E359" s="13">
        <f>-($B$3+SUM($D$5:$D358))*$B359/12</f>
        <v>-2348.7572724402735</v>
      </c>
      <c r="F359" s="13">
        <f t="shared" si="6"/>
        <v>-76055.448048917635</v>
      </c>
      <c r="G359" s="13">
        <f>($B$3+SUM($D$5:$D359))</f>
        <v>374369.5318061579</v>
      </c>
    </row>
    <row r="360" spans="2:7">
      <c r="B360" s="10">
        <f>'Ипотечный калькулятор'!$C$17</f>
        <v>6.2902439024390244E-2</v>
      </c>
      <c r="C360" s="11">
        <v>356</v>
      </c>
      <c r="D360" s="13">
        <f>PPMT($B360/12,1,$C$3-C360+1,$B$3+SUM($D$5:D359),0)</f>
        <v>-74093.05166166558</v>
      </c>
      <c r="E360" s="13">
        <f>-($B$3+SUM($D$5:$D359))*$B360/12</f>
        <v>-1962.3963872521974</v>
      </c>
      <c r="F360" s="13">
        <f t="shared" si="6"/>
        <v>-76055.44804891778</v>
      </c>
      <c r="G360" s="13">
        <f>($B$3+SUM($D$5:$D360))</f>
        <v>300276.48014449142</v>
      </c>
    </row>
    <row r="361" spans="2:7">
      <c r="B361" s="10">
        <f>'Ипотечный калькулятор'!$C$17</f>
        <v>6.2902439024390244E-2</v>
      </c>
      <c r="C361" s="11">
        <v>357</v>
      </c>
      <c r="D361" s="13">
        <f>PPMT($B361/12,1,$C$3-C361+1,$B$3+SUM($D$5:D360),0)</f>
        <v>-74481.43780035527</v>
      </c>
      <c r="E361" s="13">
        <f>-($B$3+SUM($D$5:$D360))*$B361/12</f>
        <v>-1574.0102485622831</v>
      </c>
      <c r="F361" s="13">
        <f t="shared" si="6"/>
        <v>-76055.448048917548</v>
      </c>
      <c r="G361" s="13">
        <f>($B$3+SUM($D$5:$D361))</f>
        <v>225795.04234413616</v>
      </c>
    </row>
    <row r="362" spans="2:7">
      <c r="B362" s="10">
        <f>'Ипотечный калькулятор'!$C$17</f>
        <v>6.2902439024390244E-2</v>
      </c>
      <c r="C362" s="11">
        <v>358</v>
      </c>
      <c r="D362" s="13">
        <f>PPMT($B362/12,1,$C$3-C362+1,$B$3+SUM($D$5:D361),0)</f>
        <v>-74871.859808662412</v>
      </c>
      <c r="E362" s="13">
        <f>-($B$3+SUM($D$5:$D361))*$B362/12</f>
        <v>-1183.5882402551365</v>
      </c>
      <c r="F362" s="13">
        <f t="shared" si="6"/>
        <v>-76055.448048917548</v>
      </c>
      <c r="G362" s="13">
        <f>($B$3+SUM($D$5:$D362))</f>
        <v>150923.18253547326</v>
      </c>
    </row>
    <row r="363" spans="2:7">
      <c r="B363" s="10">
        <f>'Ипотечный калькулятор'!$C$17</f>
        <v>6.2902439024390244E-2</v>
      </c>
      <c r="C363" s="11">
        <v>359</v>
      </c>
      <c r="D363" s="13">
        <f>PPMT($B363/12,1,$C$3-C363+1,$B$3+SUM($D$5:D362),0)</f>
        <v>-75264.328358350263</v>
      </c>
      <c r="E363" s="13">
        <f>-($B$3+SUM($D$5:$D362))*$B363/12</f>
        <v>-791.11969056704368</v>
      </c>
      <c r="F363" s="13">
        <f t="shared" si="6"/>
        <v>-76055.4480489173</v>
      </c>
      <c r="G363" s="13">
        <f>($B$3+SUM($D$5:$D363))</f>
        <v>75658.854177122936</v>
      </c>
    </row>
    <row r="364" spans="2:7">
      <c r="B364" s="10">
        <f>'Ипотечный калькулятор'!$C$17</f>
        <v>6.2902439024390244E-2</v>
      </c>
      <c r="C364" s="11">
        <v>360</v>
      </c>
      <c r="D364" s="13">
        <f>PPMT($B364/12,1,$C$3-C364+1,$B$3+SUM($D$5:D363),0)</f>
        <v>-75658.854177122936</v>
      </c>
      <c r="E364" s="13">
        <f>-($B$3+SUM($D$5:$D363))*$B364/12</f>
        <v>-396.59387179430905</v>
      </c>
      <c r="F364" s="13">
        <f t="shared" si="6"/>
        <v>-76055.448048917242</v>
      </c>
      <c r="G364" s="13">
        <f>($B$3+SUM($D$5:$D364))</f>
        <v>0</v>
      </c>
    </row>
    <row r="365" spans="2:7">
      <c r="B365" s="10">
        <f>'Ипотечный калькулятор'!$C$17</f>
        <v>6.2902439024390244E-2</v>
      </c>
      <c r="C365" s="11">
        <v>361</v>
      </c>
      <c r="D365" s="13" t="e">
        <f>PPMT($B365/12,1,$C$3-C365+1,$B$3+SUM($D$5:D364),0)</f>
        <v>#NUM!</v>
      </c>
      <c r="E365" s="13">
        <f>-($B$3+SUM($D$5:$D364))*$B365/12</f>
        <v>0</v>
      </c>
      <c r="F365" s="13" t="e">
        <f t="shared" si="6"/>
        <v>#NUM!</v>
      </c>
      <c r="G365" s="13" t="e">
        <f>($B$3+SUM($D$5:$D365))</f>
        <v>#NUM!</v>
      </c>
    </row>
    <row r="366" spans="2:7">
      <c r="B366" s="10">
        <f>'Ипотечный калькулятор'!$C$17</f>
        <v>6.2902439024390244E-2</v>
      </c>
      <c r="C366" s="11">
        <v>362</v>
      </c>
      <c r="D366" s="13" t="e">
        <f>PPMT($B366/12,1,$C$3-C366+1,$B$3+SUM($D$5:D365),0)</f>
        <v>#NUM!</v>
      </c>
      <c r="E366" s="13" t="e">
        <f>-($B$3+SUM($D$5:$D365))*$B366/12</f>
        <v>#NUM!</v>
      </c>
      <c r="F366" s="13" t="e">
        <f t="shared" si="6"/>
        <v>#NUM!</v>
      </c>
      <c r="G366" s="13" t="e">
        <f>($B$3+SUM($D$5:$D366))</f>
        <v>#NUM!</v>
      </c>
    </row>
    <row r="367" spans="2:7">
      <c r="B367" s="10">
        <f>'Ипотечный калькулятор'!$C$17</f>
        <v>6.2902439024390244E-2</v>
      </c>
      <c r="C367" s="11">
        <v>363</v>
      </c>
      <c r="D367" s="13" t="e">
        <f>PPMT($B367/12,1,$C$3-C367+1,$B$3+SUM($D$5:D366),0)</f>
        <v>#NUM!</v>
      </c>
      <c r="E367" s="13" t="e">
        <f>-($B$3+SUM($D$5:$D366))*$B367/12</f>
        <v>#NUM!</v>
      </c>
      <c r="F367" s="13" t="e">
        <f t="shared" si="6"/>
        <v>#NUM!</v>
      </c>
      <c r="G367" s="13" t="e">
        <f>($B$3+SUM($D$5:$D367))</f>
        <v>#NUM!</v>
      </c>
    </row>
    <row r="368" spans="2:7">
      <c r="B368" s="10"/>
      <c r="C368" s="11"/>
      <c r="D368" s="13"/>
      <c r="E368" s="13"/>
      <c r="F368" s="13"/>
      <c r="G368" s="13"/>
    </row>
    <row r="369" spans="2:7">
      <c r="B369" s="10"/>
      <c r="C369" s="11"/>
      <c r="D369" s="13"/>
      <c r="E369" s="13"/>
      <c r="F369" s="13"/>
      <c r="G369" s="13"/>
    </row>
    <row r="370" spans="2:7">
      <c r="B370" s="10"/>
      <c r="C370" s="11"/>
      <c r="D370" s="13"/>
      <c r="E370" s="13"/>
      <c r="F370" s="13"/>
      <c r="G370" s="13"/>
    </row>
    <row r="371" spans="2:7">
      <c r="B371" s="10"/>
      <c r="C371" s="11"/>
      <c r="D371" s="13"/>
      <c r="E371" s="13"/>
      <c r="F371" s="13"/>
      <c r="G371" s="13"/>
    </row>
    <row r="372" spans="2:7">
      <c r="B372" s="10"/>
      <c r="C372" s="11"/>
      <c r="D372" s="13"/>
      <c r="E372" s="13"/>
      <c r="F372" s="13"/>
      <c r="G372" s="13"/>
    </row>
    <row r="373" spans="2:7">
      <c r="B373" s="10"/>
      <c r="C373" s="11"/>
      <c r="D373" s="13"/>
      <c r="E373" s="13"/>
      <c r="F373" s="13"/>
      <c r="G373" s="13"/>
    </row>
    <row r="374" spans="2:7">
      <c r="B374" s="10"/>
      <c r="C374" s="11"/>
      <c r="D374" s="13"/>
      <c r="E374" s="13"/>
      <c r="F374" s="13"/>
      <c r="G374" s="13"/>
    </row>
    <row r="375" spans="2:7">
      <c r="B375" s="10"/>
      <c r="C375" s="11"/>
      <c r="D375" s="13"/>
      <c r="E375" s="13"/>
      <c r="F375" s="13"/>
      <c r="G375" s="13"/>
    </row>
    <row r="376" spans="2:7">
      <c r="B376" s="10"/>
      <c r="C376" s="11"/>
      <c r="D376" s="13"/>
      <c r="E376" s="13"/>
      <c r="F376" s="13"/>
      <c r="G376" s="13"/>
    </row>
    <row r="377" spans="2:7">
      <c r="B377" s="10"/>
      <c r="C377" s="11"/>
      <c r="D377" s="13"/>
      <c r="E377" s="13"/>
      <c r="F377" s="13"/>
      <c r="G377" s="13"/>
    </row>
    <row r="378" spans="2:7">
      <c r="B378" s="10"/>
      <c r="C378" s="11"/>
      <c r="D378" s="13"/>
      <c r="E378" s="13"/>
      <c r="F378" s="13"/>
      <c r="G378" s="13"/>
    </row>
    <row r="379" spans="2:7">
      <c r="B379" s="10"/>
      <c r="C379" s="11"/>
      <c r="D379" s="13"/>
      <c r="E379" s="13"/>
      <c r="F379" s="13"/>
      <c r="G379" s="13"/>
    </row>
    <row r="380" spans="2:7">
      <c r="B380" s="10"/>
      <c r="C380" s="11"/>
      <c r="D380" s="13"/>
      <c r="E380" s="13"/>
      <c r="F380" s="13"/>
      <c r="G380" s="13"/>
    </row>
    <row r="381" spans="2:7">
      <c r="B381" s="10"/>
      <c r="C381" s="11"/>
      <c r="D381" s="13"/>
      <c r="E381" s="13"/>
      <c r="F381" s="13"/>
      <c r="G381" s="13"/>
    </row>
    <row r="382" spans="2:7">
      <c r="B382" s="10"/>
      <c r="C382" s="11"/>
      <c r="D382" s="13"/>
      <c r="E382" s="13"/>
      <c r="F382" s="13"/>
      <c r="G382" s="13"/>
    </row>
    <row r="383" spans="2:7">
      <c r="B383" s="10"/>
      <c r="C383" s="11"/>
      <c r="D383" s="13"/>
      <c r="E383" s="13"/>
      <c r="F383" s="13"/>
      <c r="G383" s="13"/>
    </row>
    <row r="384" spans="2:7">
      <c r="B384" s="10"/>
      <c r="C384" s="11"/>
      <c r="D384" s="13"/>
      <c r="E384" s="13"/>
      <c r="F384" s="13"/>
      <c r="G384" s="13"/>
    </row>
    <row r="385" spans="2:7">
      <c r="B385" s="10"/>
      <c r="C385" s="11"/>
      <c r="D385" s="13"/>
      <c r="E385" s="13"/>
      <c r="F385" s="13"/>
      <c r="G385" s="13"/>
    </row>
    <row r="386" spans="2:7">
      <c r="B386" s="10"/>
      <c r="C386" s="11"/>
      <c r="D386" s="13"/>
      <c r="E386" s="13"/>
      <c r="F386" s="13"/>
      <c r="G386" s="13"/>
    </row>
    <row r="387" spans="2:7">
      <c r="B387" s="10"/>
      <c r="C387" s="11"/>
      <c r="D387" s="13"/>
      <c r="E387" s="13"/>
      <c r="F387" s="13"/>
      <c r="G387" s="13"/>
    </row>
    <row r="388" spans="2:7">
      <c r="B388" s="10"/>
      <c r="C388" s="11"/>
      <c r="D388" s="13"/>
      <c r="E388" s="13"/>
      <c r="F388" s="13"/>
      <c r="G388" s="13"/>
    </row>
    <row r="389" spans="2:7">
      <c r="B389" s="10"/>
      <c r="C389" s="11"/>
      <c r="D389" s="13"/>
      <c r="E389" s="13"/>
      <c r="F389" s="13"/>
      <c r="G389" s="13"/>
    </row>
    <row r="390" spans="2:7">
      <c r="B390" s="10"/>
      <c r="C390" s="11"/>
      <c r="D390" s="13"/>
      <c r="E390" s="13"/>
      <c r="F390" s="13"/>
      <c r="G390" s="13"/>
    </row>
    <row r="391" spans="2:7">
      <c r="B391" s="10"/>
      <c r="C391" s="11"/>
      <c r="D391" s="13"/>
      <c r="E391" s="13"/>
      <c r="F391" s="13"/>
      <c r="G391" s="13"/>
    </row>
    <row r="392" spans="2:7">
      <c r="B392" s="10"/>
      <c r="C392" s="11"/>
      <c r="D392" s="13"/>
      <c r="E392" s="13"/>
      <c r="F392" s="13"/>
      <c r="G392" s="13"/>
    </row>
    <row r="393" spans="2:7">
      <c r="B393" s="10"/>
      <c r="C393" s="11"/>
      <c r="D393" s="13"/>
      <c r="E393" s="13"/>
      <c r="F393" s="13"/>
      <c r="G393" s="13"/>
    </row>
    <row r="394" spans="2:7">
      <c r="B394" s="10"/>
      <c r="C394" s="11"/>
      <c r="D394" s="13"/>
      <c r="E394" s="13"/>
      <c r="F394" s="13"/>
      <c r="G394" s="13"/>
    </row>
    <row r="395" spans="2:7">
      <c r="B395" s="10"/>
      <c r="C395" s="11"/>
      <c r="D395" s="13"/>
      <c r="E395" s="13"/>
      <c r="F395" s="13"/>
      <c r="G395" s="13"/>
    </row>
    <row r="396" spans="2:7">
      <c r="B396" s="10"/>
      <c r="C396" s="11"/>
      <c r="D396" s="13"/>
      <c r="E396" s="13"/>
      <c r="F396" s="13"/>
      <c r="G396" s="13"/>
    </row>
    <row r="397" spans="2:7">
      <c r="B397" s="10"/>
      <c r="C397" s="11"/>
      <c r="D397" s="13"/>
      <c r="E397" s="13"/>
      <c r="F397" s="13"/>
      <c r="G397" s="13"/>
    </row>
    <row r="398" spans="2:7">
      <c r="B398" s="10"/>
      <c r="C398" s="11"/>
      <c r="D398" s="13"/>
      <c r="E398" s="13"/>
      <c r="F398" s="13"/>
      <c r="G398" s="13"/>
    </row>
    <row r="399" spans="2:7">
      <c r="B399" s="10"/>
      <c r="C399" s="11"/>
      <c r="D399" s="13"/>
      <c r="E399" s="13"/>
      <c r="F399" s="13"/>
      <c r="G399" s="13"/>
    </row>
    <row r="400" spans="2:7">
      <c r="B400" s="10"/>
      <c r="C400" s="11"/>
      <c r="D400" s="13"/>
      <c r="E400" s="13"/>
      <c r="F400" s="13"/>
      <c r="G400" s="13"/>
    </row>
    <row r="401" spans="2:7">
      <c r="B401" s="10"/>
      <c r="C401" s="11"/>
      <c r="D401" s="13"/>
      <c r="E401" s="13"/>
      <c r="F401" s="13"/>
      <c r="G401" s="13"/>
    </row>
    <row r="402" spans="2:7">
      <c r="B402" s="10"/>
      <c r="C402" s="11"/>
      <c r="D402" s="13"/>
      <c r="E402" s="13"/>
      <c r="F402" s="13"/>
      <c r="G402" s="13"/>
    </row>
    <row r="403" spans="2:7">
      <c r="B403" s="10"/>
      <c r="C403" s="11"/>
      <c r="D403" s="13"/>
      <c r="E403" s="13"/>
      <c r="F403" s="13"/>
      <c r="G403" s="13"/>
    </row>
    <row r="404" spans="2:7">
      <c r="B404" s="10"/>
      <c r="C404" s="11"/>
      <c r="D404" s="13"/>
      <c r="E404" s="13"/>
      <c r="F404" s="13"/>
      <c r="G404" s="13"/>
    </row>
    <row r="405" spans="2:7">
      <c r="B405" s="10"/>
      <c r="C405" s="11"/>
      <c r="D405" s="13"/>
      <c r="E405" s="13"/>
      <c r="F405" s="13"/>
      <c r="G405" s="13"/>
    </row>
    <row r="406" spans="2:7">
      <c r="B406" s="10"/>
      <c r="C406" s="11"/>
      <c r="D406" s="13"/>
      <c r="E406" s="13"/>
      <c r="F406" s="13"/>
      <c r="G406" s="13"/>
    </row>
    <row r="407" spans="2:7">
      <c r="B407" s="10"/>
      <c r="C407" s="11"/>
      <c r="D407" s="13"/>
      <c r="E407" s="13"/>
      <c r="F407" s="13"/>
      <c r="G407" s="13"/>
    </row>
    <row r="408" spans="2:7">
      <c r="B408" s="10"/>
      <c r="C408" s="11"/>
      <c r="D408" s="13"/>
      <c r="E408" s="13"/>
      <c r="F408" s="13"/>
      <c r="G408" s="13"/>
    </row>
    <row r="409" spans="2:7">
      <c r="B409" s="10"/>
      <c r="C409" s="11"/>
      <c r="D409" s="13"/>
      <c r="E409" s="13"/>
      <c r="F409" s="13"/>
      <c r="G409" s="13"/>
    </row>
    <row r="410" spans="2:7">
      <c r="B410" s="10"/>
      <c r="C410" s="11"/>
      <c r="D410" s="13"/>
      <c r="E410" s="13"/>
      <c r="F410" s="13"/>
      <c r="G410" s="13"/>
    </row>
    <row r="411" spans="2:7">
      <c r="B411" s="10"/>
      <c r="C411" s="11"/>
      <c r="D411" s="13"/>
      <c r="E411" s="13"/>
      <c r="F411" s="13"/>
      <c r="G411" s="13"/>
    </row>
    <row r="412" spans="2:7">
      <c r="B412" s="10"/>
      <c r="C412" s="11"/>
      <c r="D412" s="13"/>
      <c r="E412" s="13"/>
      <c r="F412" s="13"/>
      <c r="G412" s="13"/>
    </row>
    <row r="413" spans="2:7">
      <c r="B413" s="10"/>
      <c r="C413" s="11"/>
      <c r="D413" s="13"/>
      <c r="E413" s="13"/>
      <c r="F413" s="13"/>
      <c r="G413" s="13"/>
    </row>
    <row r="414" spans="2:7">
      <c r="B414" s="10"/>
      <c r="C414" s="11"/>
      <c r="D414" s="13"/>
      <c r="E414" s="13"/>
      <c r="F414" s="13"/>
      <c r="G414" s="13"/>
    </row>
    <row r="415" spans="2:7">
      <c r="B415" s="10"/>
      <c r="C415" s="11"/>
      <c r="D415" s="13"/>
      <c r="E415" s="13"/>
      <c r="F415" s="13"/>
      <c r="G415" s="13"/>
    </row>
    <row r="416" spans="2:7">
      <c r="B416" s="10"/>
      <c r="C416" s="11"/>
      <c r="D416" s="13"/>
      <c r="E416" s="13"/>
      <c r="F416" s="13"/>
      <c r="G416" s="13"/>
    </row>
    <row r="417" spans="2:7">
      <c r="B417" s="10"/>
      <c r="C417" s="11"/>
      <c r="D417" s="13"/>
      <c r="E417" s="13"/>
      <c r="F417" s="13"/>
      <c r="G417" s="13"/>
    </row>
    <row r="418" spans="2:7">
      <c r="B418" s="10"/>
      <c r="C418" s="11"/>
      <c r="D418" s="13"/>
      <c r="E418" s="13"/>
      <c r="F418" s="13"/>
      <c r="G418" s="13"/>
    </row>
    <row r="419" spans="2:7">
      <c r="B419" s="10"/>
      <c r="C419" s="11"/>
      <c r="D419" s="13"/>
      <c r="E419" s="13"/>
      <c r="F419" s="13"/>
      <c r="G419" s="13"/>
    </row>
    <row r="420" spans="2:7">
      <c r="B420" s="10"/>
      <c r="C420" s="11"/>
      <c r="D420" s="13"/>
      <c r="E420" s="13"/>
      <c r="F420" s="13"/>
      <c r="G420" s="13"/>
    </row>
    <row r="421" spans="2:7">
      <c r="B421" s="10"/>
      <c r="C421" s="11"/>
      <c r="D421" s="13"/>
      <c r="E421" s="13"/>
      <c r="F421" s="13"/>
      <c r="G421" s="13"/>
    </row>
    <row r="422" spans="2:7">
      <c r="B422" s="10"/>
      <c r="C422" s="11"/>
      <c r="D422" s="13"/>
      <c r="E422" s="13"/>
      <c r="F422" s="13"/>
      <c r="G422" s="13"/>
    </row>
    <row r="423" spans="2:7">
      <c r="B423" s="10"/>
      <c r="C423" s="11"/>
      <c r="D423" s="13"/>
      <c r="E423" s="13"/>
      <c r="F423" s="13"/>
      <c r="G423" s="13"/>
    </row>
    <row r="424" spans="2:7">
      <c r="B424" s="10"/>
      <c r="C424" s="11"/>
      <c r="D424" s="13"/>
      <c r="E424" s="13"/>
      <c r="F424" s="13"/>
      <c r="G424" s="13"/>
    </row>
    <row r="425" spans="2:7">
      <c r="B425" s="10"/>
      <c r="C425" s="11"/>
      <c r="D425" s="13"/>
      <c r="E425" s="13"/>
      <c r="F425" s="13"/>
      <c r="G425" s="13"/>
    </row>
    <row r="426" spans="2:7">
      <c r="B426" s="10"/>
      <c r="C426" s="11"/>
      <c r="D426" s="13"/>
      <c r="E426" s="13"/>
      <c r="F426" s="13"/>
      <c r="G426" s="13"/>
    </row>
    <row r="427" spans="2:7">
      <c r="B427" s="10"/>
      <c r="C427" s="11"/>
      <c r="D427" s="13"/>
      <c r="E427" s="13"/>
      <c r="F427" s="13"/>
      <c r="G427" s="13"/>
    </row>
    <row r="428" spans="2:7">
      <c r="B428" s="10"/>
      <c r="C428" s="11"/>
      <c r="D428" s="13"/>
      <c r="E428" s="13"/>
      <c r="F428" s="13"/>
      <c r="G428" s="13"/>
    </row>
    <row r="429" spans="2:7">
      <c r="B429" s="10"/>
      <c r="C429" s="11"/>
      <c r="D429" s="13"/>
      <c r="E429" s="13"/>
      <c r="F429" s="13"/>
      <c r="G429" s="13"/>
    </row>
    <row r="430" spans="2:7">
      <c r="B430" s="10"/>
      <c r="C430" s="11"/>
      <c r="D430" s="13"/>
      <c r="E430" s="13"/>
      <c r="F430" s="13"/>
      <c r="G430" s="13"/>
    </row>
    <row r="431" spans="2:7">
      <c r="B431" s="10"/>
      <c r="C431" s="11"/>
      <c r="D431" s="13"/>
      <c r="E431" s="13"/>
      <c r="F431" s="13"/>
      <c r="G431" s="13"/>
    </row>
    <row r="432" spans="2:7">
      <c r="B432" s="10"/>
      <c r="C432" s="11"/>
      <c r="D432" s="13"/>
      <c r="E432" s="13"/>
      <c r="F432" s="13"/>
      <c r="G432" s="13"/>
    </row>
    <row r="433" spans="2:7">
      <c r="B433" s="10"/>
      <c r="C433" s="11"/>
      <c r="D433" s="13"/>
      <c r="E433" s="13"/>
      <c r="F433" s="13"/>
      <c r="G433" s="13"/>
    </row>
    <row r="434" spans="2:7">
      <c r="B434" s="10"/>
      <c r="C434" s="11"/>
      <c r="D434" s="13"/>
      <c r="E434" s="13"/>
      <c r="F434" s="13"/>
      <c r="G434" s="13"/>
    </row>
    <row r="435" spans="2:7">
      <c r="B435" s="10"/>
      <c r="C435" s="11"/>
      <c r="D435" s="13"/>
      <c r="E435" s="13"/>
      <c r="F435" s="13"/>
      <c r="G435" s="13"/>
    </row>
    <row r="436" spans="2:7">
      <c r="B436" s="10"/>
      <c r="C436" s="11"/>
      <c r="D436" s="13"/>
      <c r="E436" s="13"/>
      <c r="F436" s="13"/>
      <c r="G436" s="13"/>
    </row>
    <row r="437" spans="2:7">
      <c r="B437" s="10"/>
      <c r="C437" s="11"/>
      <c r="D437" s="13"/>
      <c r="E437" s="13"/>
      <c r="F437" s="13"/>
      <c r="G437" s="13"/>
    </row>
    <row r="438" spans="2:7">
      <c r="B438" s="10"/>
      <c r="C438" s="11"/>
      <c r="D438" s="13"/>
      <c r="E438" s="13"/>
      <c r="F438" s="13"/>
      <c r="G438" s="13"/>
    </row>
    <row r="439" spans="2:7">
      <c r="B439" s="10"/>
      <c r="C439" s="11"/>
      <c r="D439" s="13"/>
      <c r="E439" s="13"/>
      <c r="F439" s="13"/>
      <c r="G439" s="13"/>
    </row>
    <row r="440" spans="2:7">
      <c r="B440" s="10"/>
      <c r="C440" s="11"/>
      <c r="D440" s="13"/>
      <c r="E440" s="13"/>
      <c r="F440" s="13"/>
      <c r="G440" s="13"/>
    </row>
    <row r="441" spans="2:7">
      <c r="B441" s="10"/>
      <c r="C441" s="11"/>
      <c r="D441" s="13"/>
      <c r="E441" s="13"/>
      <c r="F441" s="13"/>
      <c r="G441" s="13"/>
    </row>
    <row r="442" spans="2:7">
      <c r="B442" s="10"/>
      <c r="C442" s="11"/>
      <c r="D442" s="13"/>
      <c r="E442" s="13"/>
      <c r="F442" s="13"/>
      <c r="G442" s="13"/>
    </row>
    <row r="443" spans="2:7">
      <c r="B443" s="10"/>
      <c r="C443" s="11"/>
      <c r="D443" s="13"/>
      <c r="E443" s="13"/>
      <c r="F443" s="13"/>
      <c r="G443" s="13"/>
    </row>
    <row r="444" spans="2:7">
      <c r="B444" s="10"/>
      <c r="C444" s="11"/>
      <c r="D444" s="13"/>
      <c r="E444" s="13"/>
      <c r="F444" s="13"/>
      <c r="G444" s="13"/>
    </row>
    <row r="445" spans="2:7">
      <c r="B445" s="10"/>
      <c r="C445" s="11"/>
      <c r="D445" s="13"/>
      <c r="E445" s="13"/>
      <c r="F445" s="13"/>
      <c r="G445" s="13"/>
    </row>
    <row r="446" spans="2:7">
      <c r="B446" s="10"/>
      <c r="C446" s="11"/>
      <c r="D446" s="13"/>
      <c r="E446" s="13"/>
      <c r="F446" s="13"/>
      <c r="G446" s="13"/>
    </row>
    <row r="447" spans="2:7">
      <c r="B447" s="10"/>
      <c r="C447" s="11"/>
      <c r="D447" s="13"/>
      <c r="E447" s="13"/>
      <c r="F447" s="13"/>
      <c r="G447" s="13"/>
    </row>
    <row r="448" spans="2:7">
      <c r="B448" s="10"/>
      <c r="C448" s="11"/>
      <c r="D448" s="13"/>
      <c r="E448" s="13"/>
      <c r="F448" s="13"/>
      <c r="G448" s="13"/>
    </row>
    <row r="449" spans="2:7">
      <c r="B449" s="10"/>
      <c r="C449" s="11"/>
      <c r="D449" s="13"/>
      <c r="E449" s="13"/>
      <c r="F449" s="13"/>
      <c r="G449" s="13"/>
    </row>
    <row r="450" spans="2:7">
      <c r="B450" s="10"/>
      <c r="C450" s="11"/>
      <c r="D450" s="13"/>
      <c r="E450" s="13"/>
      <c r="F450" s="13"/>
      <c r="G450" s="13"/>
    </row>
    <row r="451" spans="2:7">
      <c r="B451" s="10"/>
      <c r="C451" s="11"/>
      <c r="D451" s="13"/>
      <c r="E451" s="13"/>
      <c r="F451" s="13"/>
      <c r="G451" s="13"/>
    </row>
    <row r="452" spans="2:7">
      <c r="B452" s="10"/>
      <c r="C452" s="11"/>
      <c r="D452" s="13"/>
      <c r="E452" s="13"/>
      <c r="F452" s="13"/>
      <c r="G452" s="13"/>
    </row>
    <row r="453" spans="2:7">
      <c r="B453" s="10"/>
      <c r="C453" s="11"/>
      <c r="D453" s="13"/>
      <c r="E453" s="13"/>
      <c r="F453" s="13"/>
      <c r="G453" s="13"/>
    </row>
    <row r="454" spans="2:7">
      <c r="B454" s="10"/>
      <c r="C454" s="11"/>
      <c r="D454" s="13"/>
      <c r="E454" s="13"/>
      <c r="F454" s="13"/>
      <c r="G454" s="13"/>
    </row>
    <row r="455" spans="2:7">
      <c r="B455" s="10"/>
      <c r="C455" s="11"/>
      <c r="D455" s="13"/>
      <c r="E455" s="13"/>
      <c r="F455" s="13"/>
      <c r="G455" s="13"/>
    </row>
    <row r="456" spans="2:7">
      <c r="B456" s="10"/>
      <c r="C456" s="11"/>
      <c r="D456" s="13"/>
      <c r="E456" s="13"/>
      <c r="F456" s="13"/>
      <c r="G456" s="13"/>
    </row>
    <row r="457" spans="2:7">
      <c r="B457" s="10"/>
      <c r="C457" s="11"/>
      <c r="D457" s="13"/>
      <c r="E457" s="13"/>
      <c r="F457" s="13"/>
      <c r="G457" s="13"/>
    </row>
    <row r="458" spans="2:7">
      <c r="B458" s="10"/>
      <c r="C458" s="11"/>
      <c r="D458" s="13"/>
      <c r="E458" s="13"/>
      <c r="F458" s="13"/>
      <c r="G458" s="13"/>
    </row>
    <row r="459" spans="2:7">
      <c r="B459" s="10"/>
      <c r="C459" s="11"/>
      <c r="D459" s="13"/>
      <c r="E459" s="13"/>
      <c r="F459" s="13"/>
      <c r="G459" s="13"/>
    </row>
    <row r="460" spans="2:7">
      <c r="B460" s="10"/>
      <c r="C460" s="11"/>
      <c r="D460" s="13"/>
      <c r="E460" s="13"/>
      <c r="F460" s="13"/>
      <c r="G460" s="13"/>
    </row>
    <row r="461" spans="2:7">
      <c r="B461" s="10"/>
      <c r="C461" s="11"/>
      <c r="D461" s="13"/>
      <c r="E461" s="13"/>
      <c r="F461" s="13"/>
      <c r="G461" s="13"/>
    </row>
    <row r="462" spans="2:7">
      <c r="B462" s="10"/>
      <c r="C462" s="11"/>
      <c r="D462" s="13"/>
      <c r="E462" s="13"/>
      <c r="F462" s="13"/>
      <c r="G462" s="13"/>
    </row>
    <row r="463" spans="2:7">
      <c r="B463" s="10"/>
      <c r="C463" s="11"/>
      <c r="D463" s="13"/>
      <c r="E463" s="13"/>
      <c r="F463" s="13"/>
      <c r="G463" s="13"/>
    </row>
    <row r="464" spans="2:7">
      <c r="B464" s="10"/>
      <c r="C464" s="11"/>
      <c r="D464" s="13"/>
      <c r="E464" s="13"/>
      <c r="F464" s="13"/>
      <c r="G464" s="13"/>
    </row>
    <row r="465" spans="2:7">
      <c r="B465" s="10"/>
      <c r="C465" s="11"/>
      <c r="D465" s="13"/>
      <c r="E465" s="13"/>
      <c r="F465" s="13"/>
      <c r="G465" s="13"/>
    </row>
    <row r="466" spans="2:7">
      <c r="B466" s="10"/>
      <c r="C466" s="11"/>
      <c r="D466" s="13"/>
      <c r="E466" s="13"/>
      <c r="F466" s="13"/>
      <c r="G466" s="13"/>
    </row>
    <row r="467" spans="2:7">
      <c r="B467" s="10"/>
      <c r="C467" s="11"/>
      <c r="D467" s="13"/>
      <c r="E467" s="13"/>
      <c r="F467" s="13"/>
      <c r="G467" s="13"/>
    </row>
    <row r="468" spans="2:7">
      <c r="B468" s="10"/>
      <c r="C468" s="11"/>
      <c r="D468" s="13"/>
      <c r="E468" s="13"/>
      <c r="F468" s="13"/>
      <c r="G468" s="13"/>
    </row>
    <row r="469" spans="2:7">
      <c r="B469" s="10"/>
      <c r="C469" s="11"/>
      <c r="D469" s="13"/>
      <c r="E469" s="13"/>
      <c r="F469" s="13"/>
      <c r="G469" s="13"/>
    </row>
    <row r="470" spans="2:7">
      <c r="B470" s="10"/>
      <c r="C470" s="11"/>
      <c r="D470" s="13"/>
      <c r="E470" s="13"/>
      <c r="F470" s="13"/>
      <c r="G470" s="13"/>
    </row>
    <row r="471" spans="2:7">
      <c r="B471" s="10"/>
      <c r="C471" s="11"/>
      <c r="D471" s="13"/>
      <c r="E471" s="13"/>
      <c r="F471" s="13"/>
      <c r="G471" s="13"/>
    </row>
    <row r="472" spans="2:7">
      <c r="B472" s="10"/>
      <c r="C472" s="11"/>
      <c r="D472" s="13"/>
      <c r="E472" s="13"/>
      <c r="F472" s="13"/>
      <c r="G472" s="13"/>
    </row>
    <row r="473" spans="2:7">
      <c r="B473" s="10"/>
      <c r="C473" s="11"/>
      <c r="D473" s="13"/>
      <c r="E473" s="13"/>
      <c r="F473" s="13"/>
      <c r="G473" s="13"/>
    </row>
    <row r="474" spans="2:7">
      <c r="B474" s="10"/>
      <c r="C474" s="11"/>
      <c r="D474" s="13"/>
      <c r="E474" s="13"/>
      <c r="F474" s="13"/>
      <c r="G474" s="13"/>
    </row>
    <row r="475" spans="2:7">
      <c r="B475" s="10"/>
      <c r="C475" s="11"/>
      <c r="D475" s="13"/>
      <c r="E475" s="13"/>
      <c r="F475" s="13"/>
      <c r="G475" s="13"/>
    </row>
    <row r="476" spans="2:7">
      <c r="B476" s="10"/>
      <c r="C476" s="11"/>
      <c r="D476" s="13"/>
      <c r="E476" s="13"/>
      <c r="F476" s="13"/>
      <c r="G476" s="13"/>
    </row>
    <row r="477" spans="2:7">
      <c r="B477" s="10"/>
      <c r="C477" s="11"/>
      <c r="D477" s="13"/>
      <c r="E477" s="13"/>
      <c r="F477" s="13"/>
      <c r="G477" s="13"/>
    </row>
    <row r="478" spans="2:7">
      <c r="B478" s="10"/>
      <c r="C478" s="11"/>
      <c r="D478" s="13"/>
      <c r="E478" s="13"/>
      <c r="F478" s="13"/>
      <c r="G478" s="13"/>
    </row>
    <row r="479" spans="2:7">
      <c r="B479" s="10"/>
      <c r="C479" s="11"/>
      <c r="D479" s="13"/>
      <c r="E479" s="13"/>
      <c r="F479" s="13"/>
      <c r="G479" s="13"/>
    </row>
    <row r="480" spans="2:7">
      <c r="B480" s="10"/>
      <c r="C480" s="11"/>
      <c r="D480" s="13"/>
      <c r="E480" s="13"/>
      <c r="F480" s="13"/>
      <c r="G480" s="13"/>
    </row>
    <row r="481" spans="2:7">
      <c r="B481" s="10"/>
      <c r="C481" s="11"/>
      <c r="D481" s="13"/>
      <c r="E481" s="13"/>
      <c r="F481" s="13"/>
      <c r="G481" s="13"/>
    </row>
    <row r="482" spans="2:7">
      <c r="B482" s="10"/>
      <c r="C482" s="11"/>
      <c r="D482" s="13"/>
      <c r="E482" s="13"/>
      <c r="F482" s="13"/>
      <c r="G482" s="13"/>
    </row>
    <row r="483" spans="2:7">
      <c r="B483" s="10"/>
      <c r="C483" s="11"/>
      <c r="D483" s="13"/>
      <c r="E483" s="13"/>
      <c r="F483" s="13"/>
      <c r="G483" s="13"/>
    </row>
    <row r="484" spans="2:7">
      <c r="B484" s="10"/>
      <c r="C484" s="11"/>
      <c r="D484" s="13"/>
      <c r="E484" s="13"/>
      <c r="F484" s="13"/>
      <c r="G484" s="13"/>
    </row>
    <row r="485" spans="2:7">
      <c r="B485" s="10"/>
      <c r="C485" s="11"/>
      <c r="D485" s="13"/>
      <c r="E485" s="13"/>
      <c r="F485" s="13"/>
      <c r="G485" s="13"/>
    </row>
    <row r="486" spans="2:7">
      <c r="B486" s="10"/>
      <c r="C486" s="11"/>
      <c r="D486" s="13"/>
      <c r="E486" s="13"/>
      <c r="F486" s="13"/>
      <c r="G486" s="13"/>
    </row>
    <row r="487" spans="2:7">
      <c r="B487" s="10"/>
      <c r="C487" s="11"/>
      <c r="D487" s="13"/>
      <c r="E487" s="13"/>
      <c r="F487" s="13"/>
      <c r="G487" s="13"/>
    </row>
    <row r="488" spans="2:7">
      <c r="B488" s="10"/>
      <c r="C488" s="11"/>
      <c r="D488" s="13"/>
      <c r="E488" s="13"/>
      <c r="F488" s="13"/>
      <c r="G488" s="13"/>
    </row>
    <row r="489" spans="2:7">
      <c r="B489" s="10"/>
      <c r="C489" s="11"/>
      <c r="D489" s="13"/>
      <c r="E489" s="13"/>
      <c r="F489" s="13"/>
      <c r="G489" s="13"/>
    </row>
    <row r="490" spans="2:7">
      <c r="B490" s="10"/>
      <c r="C490" s="11"/>
      <c r="D490" s="13"/>
      <c r="E490" s="13"/>
      <c r="F490" s="13"/>
      <c r="G490" s="13"/>
    </row>
    <row r="491" spans="2:7">
      <c r="B491" s="10"/>
      <c r="C491" s="11"/>
      <c r="D491" s="13"/>
      <c r="E491" s="13"/>
      <c r="F491" s="13"/>
      <c r="G491" s="13"/>
    </row>
    <row r="492" spans="2:7">
      <c r="B492" s="10"/>
      <c r="C492" s="11"/>
      <c r="D492" s="13"/>
      <c r="E492" s="13"/>
      <c r="F492" s="13"/>
      <c r="G492" s="13"/>
    </row>
    <row r="493" spans="2:7">
      <c r="B493" s="10"/>
      <c r="C493" s="11"/>
      <c r="D493" s="13"/>
      <c r="E493" s="13"/>
      <c r="F493" s="13"/>
      <c r="G493" s="13"/>
    </row>
    <row r="494" spans="2:7">
      <c r="B494" s="10"/>
      <c r="C494" s="11"/>
      <c r="D494" s="13"/>
      <c r="E494" s="13"/>
      <c r="F494" s="13"/>
      <c r="G494" s="13"/>
    </row>
    <row r="495" spans="2:7">
      <c r="B495" s="10"/>
      <c r="C495" s="11"/>
      <c r="D495" s="13"/>
      <c r="E495" s="13"/>
      <c r="F495" s="13"/>
      <c r="G495" s="13"/>
    </row>
    <row r="496" spans="2:7">
      <c r="B496" s="10"/>
      <c r="C496" s="11"/>
      <c r="D496" s="13"/>
      <c r="E496" s="13"/>
      <c r="F496" s="13"/>
      <c r="G496" s="13"/>
    </row>
    <row r="497" spans="2:7">
      <c r="B497" s="10"/>
      <c r="C497" s="11"/>
      <c r="D497" s="13"/>
      <c r="E497" s="13"/>
      <c r="F497" s="13"/>
      <c r="G497" s="13"/>
    </row>
    <row r="498" spans="2:7">
      <c r="B498" s="10"/>
      <c r="C498" s="11"/>
      <c r="D498" s="13"/>
      <c r="E498" s="13"/>
      <c r="F498" s="13"/>
      <c r="G498" s="13"/>
    </row>
    <row r="499" spans="2:7">
      <c r="B499" s="10"/>
      <c r="C499" s="11"/>
      <c r="D499" s="13"/>
      <c r="E499" s="13"/>
      <c r="F499" s="13"/>
      <c r="G499" s="13"/>
    </row>
    <row r="500" spans="2:7">
      <c r="B500" s="10"/>
      <c r="C500" s="11"/>
      <c r="D500" s="13"/>
      <c r="E500" s="13"/>
      <c r="F500" s="13"/>
      <c r="G500" s="13"/>
    </row>
    <row r="501" spans="2:7">
      <c r="B501" s="10"/>
      <c r="C501" s="11"/>
      <c r="D501" s="13"/>
      <c r="E501" s="13"/>
      <c r="F501" s="13"/>
      <c r="G501" s="13"/>
    </row>
    <row r="502" spans="2:7">
      <c r="B502" s="10"/>
      <c r="C502" s="11"/>
      <c r="D502" s="13"/>
      <c r="E502" s="13"/>
      <c r="F502" s="13"/>
      <c r="G502" s="13"/>
    </row>
    <row r="503" spans="2:7">
      <c r="B503" s="10"/>
      <c r="C503" s="11"/>
      <c r="D503" s="13"/>
      <c r="E503" s="13"/>
      <c r="F503" s="13"/>
      <c r="G503" s="13"/>
    </row>
    <row r="504" spans="2:7">
      <c r="B504" s="10"/>
      <c r="C504" s="11"/>
      <c r="D504" s="13"/>
      <c r="E504" s="13"/>
      <c r="F504" s="13"/>
      <c r="G504" s="13"/>
    </row>
    <row r="505" spans="2:7">
      <c r="B505" s="10"/>
      <c r="C505" s="11"/>
      <c r="D505" s="13"/>
      <c r="E505" s="13"/>
      <c r="F505" s="13"/>
      <c r="G505" s="13"/>
    </row>
    <row r="506" spans="2:7">
      <c r="B506" s="10"/>
      <c r="C506" s="11"/>
      <c r="D506" s="13"/>
      <c r="E506" s="13"/>
      <c r="F506" s="13"/>
      <c r="G506" s="13"/>
    </row>
    <row r="507" spans="2:7">
      <c r="B507" s="10"/>
      <c r="C507" s="11"/>
      <c r="D507" s="13"/>
      <c r="E507" s="13"/>
      <c r="F507" s="13"/>
      <c r="G507" s="13"/>
    </row>
    <row r="508" spans="2:7">
      <c r="B508" s="10"/>
      <c r="C508" s="11"/>
      <c r="D508" s="13"/>
      <c r="E508" s="13"/>
      <c r="F508" s="13"/>
      <c r="G508" s="13"/>
    </row>
    <row r="509" spans="2:7">
      <c r="B509" s="10"/>
      <c r="C509" s="11"/>
      <c r="D509" s="13"/>
      <c r="E509" s="13"/>
      <c r="F509" s="13"/>
      <c r="G509" s="13"/>
    </row>
    <row r="510" spans="2:7">
      <c r="B510" s="10"/>
      <c r="C510" s="11"/>
      <c r="D510" s="13"/>
      <c r="E510" s="13"/>
      <c r="F510" s="13"/>
      <c r="G510" s="13"/>
    </row>
    <row r="511" spans="2:7">
      <c r="B511" s="10"/>
      <c r="C511" s="11"/>
      <c r="D511" s="13"/>
      <c r="E511" s="13"/>
      <c r="F511" s="13"/>
      <c r="G511" s="13"/>
    </row>
    <row r="512" spans="2:7">
      <c r="B512" s="10"/>
      <c r="C512" s="11"/>
      <c r="D512" s="13"/>
      <c r="E512" s="13"/>
      <c r="F512" s="13"/>
      <c r="G512" s="13"/>
    </row>
    <row r="513" spans="2:7">
      <c r="B513" s="10"/>
      <c r="C513" s="11"/>
      <c r="D513" s="13"/>
      <c r="E513" s="13"/>
      <c r="F513" s="13"/>
      <c r="G513" s="13"/>
    </row>
    <row r="514" spans="2:7">
      <c r="B514" s="10"/>
      <c r="C514" s="11"/>
      <c r="D514" s="13"/>
      <c r="E514" s="13"/>
      <c r="F514" s="13"/>
      <c r="G514" s="13"/>
    </row>
    <row r="515" spans="2:7">
      <c r="B515" s="10"/>
      <c r="C515" s="11"/>
      <c r="D515" s="13"/>
      <c r="E515" s="13"/>
      <c r="F515" s="13"/>
      <c r="G515" s="13"/>
    </row>
    <row r="516" spans="2:7">
      <c r="B516" s="10"/>
      <c r="C516" s="11"/>
      <c r="D516" s="13"/>
      <c r="E516" s="13"/>
      <c r="F516" s="13"/>
      <c r="G516" s="13"/>
    </row>
    <row r="517" spans="2:7">
      <c r="B517" s="10"/>
      <c r="C517" s="11"/>
      <c r="D517" s="13"/>
      <c r="E517" s="13"/>
      <c r="F517" s="13"/>
      <c r="G517" s="13"/>
    </row>
    <row r="518" spans="2:7">
      <c r="B518" s="10"/>
      <c r="C518" s="11"/>
      <c r="D518" s="13"/>
      <c r="E518" s="13"/>
      <c r="F518" s="13"/>
      <c r="G518" s="13"/>
    </row>
    <row r="519" spans="2:7">
      <c r="B519" s="10"/>
      <c r="C519" s="11"/>
      <c r="D519" s="13"/>
      <c r="E519" s="13"/>
      <c r="F519" s="13"/>
      <c r="G519" s="13"/>
    </row>
    <row r="520" spans="2:7">
      <c r="B520" s="10"/>
      <c r="C520" s="11"/>
      <c r="D520" s="13"/>
      <c r="E520" s="13"/>
      <c r="F520" s="13"/>
      <c r="G520" s="13"/>
    </row>
    <row r="521" spans="2:7">
      <c r="B521" s="10"/>
      <c r="C521" s="11"/>
      <c r="D521" s="13"/>
      <c r="E521" s="13"/>
      <c r="F521" s="13"/>
      <c r="G521" s="13"/>
    </row>
    <row r="522" spans="2:7">
      <c r="B522" s="10"/>
      <c r="C522" s="11"/>
      <c r="D522" s="13"/>
      <c r="E522" s="13"/>
      <c r="F522" s="13"/>
      <c r="G522" s="13"/>
    </row>
    <row r="523" spans="2:7">
      <c r="B523" s="10"/>
      <c r="C523" s="11"/>
      <c r="D523" s="13"/>
      <c r="E523" s="13"/>
      <c r="F523" s="13"/>
      <c r="G523" s="13"/>
    </row>
    <row r="524" spans="2:7">
      <c r="B524" s="10"/>
      <c r="C524" s="11"/>
      <c r="D524" s="13"/>
      <c r="E524" s="13"/>
      <c r="F524" s="13"/>
      <c r="G524" s="13"/>
    </row>
    <row r="525" spans="2:7">
      <c r="B525" s="10"/>
      <c r="C525" s="11"/>
      <c r="D525" s="13"/>
      <c r="E525" s="13"/>
      <c r="F525" s="13"/>
      <c r="G525" s="13"/>
    </row>
    <row r="526" spans="2:7">
      <c r="B526" s="10"/>
      <c r="C526" s="11"/>
      <c r="D526" s="13"/>
      <c r="E526" s="13"/>
      <c r="F526" s="13"/>
      <c r="G526" s="13"/>
    </row>
    <row r="527" spans="2:7">
      <c r="B527" s="10"/>
      <c r="C527" s="11"/>
      <c r="D527" s="13"/>
      <c r="E527" s="13"/>
      <c r="F527" s="13"/>
      <c r="G527" s="13"/>
    </row>
    <row r="528" spans="2:7">
      <c r="B528" s="10"/>
      <c r="C528" s="11"/>
      <c r="D528" s="13"/>
      <c r="E528" s="13"/>
      <c r="F528" s="13"/>
      <c r="G528" s="13"/>
    </row>
    <row r="529" spans="2:7">
      <c r="B529" s="10"/>
      <c r="C529" s="11"/>
      <c r="D529" s="13"/>
      <c r="E529" s="13"/>
      <c r="F529" s="13"/>
      <c r="G529" s="13"/>
    </row>
    <row r="530" spans="2:7">
      <c r="B530" s="10"/>
      <c r="C530" s="11"/>
      <c r="D530" s="13"/>
      <c r="E530" s="13"/>
      <c r="F530" s="13"/>
      <c r="G530" s="13"/>
    </row>
    <row r="531" spans="2:7">
      <c r="B531" s="10"/>
      <c r="C531" s="11"/>
      <c r="D531" s="13"/>
      <c r="E531" s="13"/>
      <c r="F531" s="13"/>
      <c r="G531" s="13"/>
    </row>
    <row r="532" spans="2:7">
      <c r="B532" s="10"/>
      <c r="C532" s="11"/>
      <c r="D532" s="13"/>
      <c r="E532" s="13"/>
      <c r="F532" s="13"/>
      <c r="G532" s="13"/>
    </row>
    <row r="533" spans="2:7">
      <c r="B533" s="10"/>
      <c r="C533" s="11"/>
      <c r="D533" s="13"/>
      <c r="E533" s="13"/>
      <c r="F533" s="13"/>
      <c r="G533" s="13"/>
    </row>
    <row r="534" spans="2:7">
      <c r="B534" s="10"/>
      <c r="C534" s="11"/>
      <c r="D534" s="13"/>
      <c r="E534" s="13"/>
      <c r="F534" s="13"/>
      <c r="G534" s="13"/>
    </row>
    <row r="535" spans="2:7">
      <c r="B535" s="10"/>
      <c r="C535" s="11"/>
      <c r="D535" s="13"/>
      <c r="E535" s="13"/>
      <c r="F535" s="13"/>
      <c r="G535" s="13"/>
    </row>
    <row r="536" spans="2:7">
      <c r="B536" s="10"/>
      <c r="C536" s="11"/>
      <c r="D536" s="13"/>
      <c r="E536" s="13"/>
      <c r="F536" s="13"/>
      <c r="G536" s="13"/>
    </row>
    <row r="537" spans="2:7">
      <c r="B537" s="10"/>
      <c r="C537" s="11"/>
      <c r="D537" s="13"/>
      <c r="E537" s="13"/>
      <c r="F537" s="13"/>
      <c r="G537" s="13"/>
    </row>
    <row r="538" spans="2:7">
      <c r="B538" s="10"/>
      <c r="C538" s="11"/>
      <c r="D538" s="13"/>
      <c r="E538" s="13"/>
      <c r="F538" s="13"/>
      <c r="G538" s="13"/>
    </row>
    <row r="539" spans="2:7">
      <c r="B539" s="10"/>
      <c r="C539" s="11"/>
      <c r="D539" s="13"/>
      <c r="E539" s="13"/>
      <c r="F539" s="13"/>
      <c r="G539" s="13"/>
    </row>
    <row r="540" spans="2:7">
      <c r="B540" s="10"/>
      <c r="C540" s="11"/>
      <c r="D540" s="13"/>
      <c r="E540" s="13"/>
      <c r="F540" s="13"/>
      <c r="G540" s="13"/>
    </row>
    <row r="541" spans="2:7">
      <c r="B541" s="10"/>
      <c r="C541" s="11"/>
      <c r="D541" s="13"/>
      <c r="E541" s="13"/>
      <c r="F541" s="13"/>
      <c r="G541" s="13"/>
    </row>
    <row r="542" spans="2:7">
      <c r="B542" s="10"/>
      <c r="C542" s="11"/>
      <c r="D542" s="13"/>
      <c r="E542" s="13"/>
      <c r="F542" s="13"/>
      <c r="G542" s="13"/>
    </row>
    <row r="543" spans="2:7">
      <c r="B543" s="10"/>
      <c r="C543" s="11"/>
      <c r="D543" s="13"/>
      <c r="E543" s="13"/>
      <c r="F543" s="13"/>
      <c r="G543" s="13"/>
    </row>
    <row r="544" spans="2:7">
      <c r="B544" s="10"/>
      <c r="C544" s="11"/>
      <c r="D544" s="13"/>
      <c r="E544" s="13"/>
      <c r="F544" s="13"/>
      <c r="G544" s="13"/>
    </row>
    <row r="545" spans="2:7">
      <c r="B545" s="10"/>
      <c r="C545" s="11"/>
      <c r="D545" s="13"/>
      <c r="E545" s="13"/>
      <c r="F545" s="13"/>
      <c r="G545" s="13"/>
    </row>
    <row r="546" spans="2:7">
      <c r="B546" s="10"/>
      <c r="C546" s="11"/>
      <c r="D546" s="13"/>
      <c r="E546" s="13"/>
      <c r="F546" s="13"/>
      <c r="G546" s="13"/>
    </row>
    <row r="547" spans="2:7">
      <c r="B547" s="10"/>
      <c r="C547" s="11"/>
      <c r="D547" s="13"/>
      <c r="E547" s="13"/>
      <c r="F547" s="13"/>
      <c r="G547" s="13"/>
    </row>
    <row r="548" spans="2:7">
      <c r="B548" s="10"/>
      <c r="C548" s="11"/>
      <c r="D548" s="13"/>
      <c r="E548" s="13"/>
      <c r="F548" s="13"/>
      <c r="G548" s="13"/>
    </row>
    <row r="549" spans="2:7">
      <c r="B549" s="10"/>
      <c r="C549" s="11"/>
      <c r="D549" s="13"/>
      <c r="E549" s="13"/>
      <c r="F549" s="13"/>
      <c r="G549" s="13"/>
    </row>
    <row r="550" spans="2:7">
      <c r="B550" s="10"/>
      <c r="C550" s="11"/>
      <c r="D550" s="13"/>
      <c r="E550" s="13"/>
      <c r="F550" s="13"/>
      <c r="G550" s="13"/>
    </row>
    <row r="551" spans="2:7">
      <c r="B551" s="10"/>
      <c r="C551" s="11"/>
      <c r="D551" s="13"/>
      <c r="E551" s="13"/>
      <c r="F551" s="13"/>
      <c r="G551" s="13"/>
    </row>
    <row r="552" spans="2:7">
      <c r="B552" s="10"/>
      <c r="C552" s="11"/>
      <c r="D552" s="13"/>
      <c r="E552" s="13"/>
      <c r="F552" s="13"/>
      <c r="G552" s="13"/>
    </row>
    <row r="553" spans="2:7">
      <c r="B553" s="10"/>
      <c r="C553" s="11"/>
      <c r="D553" s="13"/>
      <c r="E553" s="13"/>
      <c r="F553" s="13"/>
      <c r="G553" s="13"/>
    </row>
    <row r="554" spans="2:7">
      <c r="B554" s="10"/>
      <c r="C554" s="11"/>
      <c r="D554" s="13"/>
      <c r="E554" s="13"/>
      <c r="F554" s="13"/>
      <c r="G554" s="13"/>
    </row>
    <row r="555" spans="2:7">
      <c r="B555" s="10"/>
      <c r="C555" s="11"/>
      <c r="D555" s="13"/>
      <c r="E555" s="13"/>
      <c r="F555" s="13"/>
      <c r="G555" s="13"/>
    </row>
    <row r="556" spans="2:7">
      <c r="B556" s="10"/>
      <c r="C556" s="11"/>
      <c r="D556" s="13"/>
      <c r="E556" s="13"/>
      <c r="F556" s="13"/>
      <c r="G556" s="13"/>
    </row>
    <row r="557" spans="2:7">
      <c r="B557" s="10"/>
      <c r="C557" s="11"/>
      <c r="D557" s="13"/>
      <c r="E557" s="13"/>
      <c r="F557" s="13"/>
      <c r="G557" s="13"/>
    </row>
    <row r="558" spans="2:7">
      <c r="B558" s="10"/>
      <c r="C558" s="11"/>
      <c r="D558" s="13"/>
      <c r="E558" s="13"/>
      <c r="F558" s="13"/>
      <c r="G558" s="13"/>
    </row>
    <row r="559" spans="2:7">
      <c r="B559" s="10"/>
      <c r="C559" s="11"/>
      <c r="D559" s="13"/>
      <c r="E559" s="13"/>
      <c r="F559" s="13"/>
      <c r="G559" s="13"/>
    </row>
    <row r="560" spans="2:7">
      <c r="B560" s="10"/>
      <c r="C560" s="11"/>
      <c r="D560" s="13"/>
      <c r="E560" s="13"/>
      <c r="F560" s="13"/>
      <c r="G560" s="13"/>
    </row>
    <row r="561" spans="2:7">
      <c r="B561" s="10"/>
      <c r="C561" s="11"/>
      <c r="D561" s="13"/>
      <c r="E561" s="13"/>
      <c r="F561" s="13"/>
      <c r="G561" s="13"/>
    </row>
    <row r="562" spans="2:7">
      <c r="B562" s="10"/>
      <c r="C562" s="11"/>
      <c r="D562" s="13"/>
      <c r="E562" s="13"/>
      <c r="F562" s="13"/>
      <c r="G562" s="13"/>
    </row>
    <row r="563" spans="2:7">
      <c r="B563" s="10"/>
      <c r="C563" s="11"/>
      <c r="D563" s="13"/>
      <c r="E563" s="13"/>
      <c r="F563" s="13"/>
      <c r="G563" s="13"/>
    </row>
    <row r="564" spans="2:7">
      <c r="B564" s="10"/>
      <c r="C564" s="11"/>
      <c r="D564" s="13"/>
      <c r="E564" s="13"/>
      <c r="F564" s="13"/>
      <c r="G564" s="13"/>
    </row>
    <row r="565" spans="2:7">
      <c r="B565" s="10"/>
      <c r="C565" s="11"/>
      <c r="D565" s="13"/>
      <c r="E565" s="13"/>
      <c r="F565" s="13"/>
      <c r="G565" s="13"/>
    </row>
    <row r="566" spans="2:7">
      <c r="B566" s="10"/>
      <c r="C566" s="11"/>
      <c r="D566" s="13"/>
      <c r="E566" s="13"/>
      <c r="F566" s="13"/>
      <c r="G566" s="13"/>
    </row>
    <row r="567" spans="2:7">
      <c r="B567" s="10"/>
      <c r="C567" s="11"/>
      <c r="D567" s="13"/>
      <c r="E567" s="13"/>
      <c r="F567" s="13"/>
      <c r="G567" s="13"/>
    </row>
    <row r="568" spans="2:7">
      <c r="B568" s="10"/>
      <c r="C568" s="11"/>
      <c r="D568" s="13"/>
      <c r="E568" s="13"/>
      <c r="F568" s="13"/>
      <c r="G568" s="13"/>
    </row>
    <row r="569" spans="2:7">
      <c r="B569" s="10"/>
      <c r="C569" s="11"/>
      <c r="D569" s="13"/>
      <c r="E569" s="13"/>
      <c r="F569" s="13"/>
      <c r="G569" s="13"/>
    </row>
    <row r="570" spans="2:7">
      <c r="B570" s="10"/>
      <c r="C570" s="11"/>
      <c r="D570" s="13"/>
      <c r="E570" s="13"/>
      <c r="F570" s="13"/>
      <c r="G570" s="13"/>
    </row>
    <row r="571" spans="2:7">
      <c r="B571" s="10"/>
      <c r="C571" s="11"/>
      <c r="D571" s="13"/>
      <c r="E571" s="13"/>
      <c r="F571" s="13"/>
      <c r="G571" s="13"/>
    </row>
    <row r="572" spans="2:7">
      <c r="B572" s="10"/>
      <c r="C572" s="11"/>
      <c r="D572" s="13"/>
      <c r="E572" s="13"/>
      <c r="F572" s="13"/>
      <c r="G572" s="13"/>
    </row>
    <row r="573" spans="2:7">
      <c r="B573" s="10"/>
      <c r="C573" s="11"/>
      <c r="D573" s="13"/>
      <c r="E573" s="13"/>
      <c r="F573" s="13"/>
      <c r="G573" s="13"/>
    </row>
    <row r="574" spans="2:7">
      <c r="B574" s="10"/>
      <c r="C574" s="11"/>
      <c r="D574" s="13"/>
      <c r="E574" s="13"/>
      <c r="F574" s="13"/>
      <c r="G574" s="13"/>
    </row>
    <row r="575" spans="2:7">
      <c r="B575" s="10"/>
      <c r="C575" s="11"/>
      <c r="D575" s="13"/>
      <c r="E575" s="13"/>
      <c r="F575" s="13"/>
      <c r="G575" s="13"/>
    </row>
    <row r="576" spans="2:7">
      <c r="B576" s="10"/>
      <c r="C576" s="11"/>
      <c r="D576" s="13"/>
      <c r="E576" s="13"/>
      <c r="F576" s="13"/>
      <c r="G576" s="13"/>
    </row>
    <row r="577" spans="2:7">
      <c r="B577" s="10"/>
      <c r="C577" s="11"/>
      <c r="D577" s="13"/>
      <c r="E577" s="13"/>
      <c r="F577" s="13"/>
      <c r="G577" s="13"/>
    </row>
    <row r="578" spans="2:7">
      <c r="B578" s="10"/>
      <c r="C578" s="11"/>
      <c r="D578" s="13"/>
      <c r="E578" s="13"/>
      <c r="F578" s="13"/>
      <c r="G578" s="13"/>
    </row>
    <row r="579" spans="2:7">
      <c r="B579" s="10"/>
      <c r="C579" s="11"/>
      <c r="D579" s="13"/>
      <c r="E579" s="13"/>
      <c r="F579" s="13"/>
      <c r="G579" s="13"/>
    </row>
    <row r="580" spans="2:7">
      <c r="B580" s="10"/>
      <c r="C580" s="11"/>
      <c r="D580" s="13"/>
      <c r="E580" s="13"/>
      <c r="F580" s="13"/>
      <c r="G580" s="13"/>
    </row>
    <row r="581" spans="2:7">
      <c r="B581" s="10"/>
      <c r="C581" s="11"/>
      <c r="D581" s="13"/>
      <c r="E581" s="13"/>
      <c r="F581" s="13"/>
      <c r="G581" s="13"/>
    </row>
    <row r="582" spans="2:7">
      <c r="B582" s="10"/>
      <c r="C582" s="11"/>
      <c r="D582" s="13"/>
      <c r="E582" s="13"/>
      <c r="F582" s="13"/>
      <c r="G582" s="13"/>
    </row>
    <row r="583" spans="2:7">
      <c r="B583" s="10"/>
      <c r="C583" s="11"/>
      <c r="D583" s="13"/>
      <c r="E583" s="13"/>
      <c r="F583" s="13"/>
      <c r="G583" s="13"/>
    </row>
    <row r="584" spans="2:7">
      <c r="B584" s="10"/>
      <c r="C584" s="11"/>
      <c r="D584" s="13"/>
      <c r="E584" s="13"/>
      <c r="F584" s="13"/>
      <c r="G584" s="13"/>
    </row>
    <row r="585" spans="2:7">
      <c r="B585" s="10"/>
      <c r="C585" s="11"/>
      <c r="D585" s="13"/>
      <c r="E585" s="13"/>
      <c r="F585" s="13"/>
      <c r="G585" s="13"/>
    </row>
    <row r="586" spans="2:7">
      <c r="B586" s="10"/>
      <c r="C586" s="11"/>
      <c r="D586" s="13"/>
      <c r="E586" s="13"/>
      <c r="F586" s="13"/>
      <c r="G586" s="13"/>
    </row>
    <row r="587" spans="2:7">
      <c r="B587" s="10"/>
      <c r="C587" s="11"/>
      <c r="D587" s="13"/>
      <c r="E587" s="13"/>
      <c r="F587" s="13"/>
      <c r="G587" s="13"/>
    </row>
    <row r="588" spans="2:7">
      <c r="B588" s="10"/>
      <c r="C588" s="11"/>
      <c r="D588" s="13"/>
      <c r="E588" s="13"/>
      <c r="F588" s="13"/>
      <c r="G588" s="13"/>
    </row>
    <row r="589" spans="2:7">
      <c r="B589" s="10"/>
      <c r="C589" s="11"/>
      <c r="D589" s="13"/>
      <c r="E589" s="13"/>
      <c r="F589" s="13"/>
      <c r="G589" s="13"/>
    </row>
    <row r="590" spans="2:7">
      <c r="B590" s="10"/>
      <c r="C590" s="11"/>
      <c r="D590" s="13"/>
      <c r="E590" s="13"/>
      <c r="F590" s="13"/>
      <c r="G590" s="13"/>
    </row>
    <row r="591" spans="2:7">
      <c r="B591" s="10"/>
      <c r="C591" s="11"/>
      <c r="D591" s="13"/>
      <c r="E591" s="13"/>
      <c r="F591" s="13"/>
      <c r="G591" s="13"/>
    </row>
    <row r="592" spans="2:7">
      <c r="B592" s="10"/>
      <c r="C592" s="11"/>
      <c r="D592" s="13"/>
      <c r="E592" s="13"/>
      <c r="F592" s="13"/>
      <c r="G592" s="13"/>
    </row>
    <row r="593" spans="2:7">
      <c r="B593" s="10"/>
      <c r="C593" s="11"/>
      <c r="D593" s="13"/>
      <c r="E593" s="13"/>
      <c r="F593" s="13"/>
      <c r="G593" s="13"/>
    </row>
    <row r="594" spans="2:7">
      <c r="B594" s="10"/>
      <c r="C594" s="11"/>
      <c r="D594" s="13"/>
      <c r="E594" s="13"/>
      <c r="F594" s="13"/>
      <c r="G594" s="13"/>
    </row>
    <row r="595" spans="2:7">
      <c r="B595" s="10"/>
      <c r="C595" s="11"/>
      <c r="D595" s="13"/>
      <c r="E595" s="13"/>
      <c r="F595" s="13"/>
      <c r="G595" s="13"/>
    </row>
    <row r="596" spans="2:7">
      <c r="B596" s="10"/>
      <c r="C596" s="11"/>
      <c r="D596" s="13"/>
      <c r="E596" s="13"/>
      <c r="F596" s="13"/>
      <c r="G596" s="13"/>
    </row>
    <row r="597" spans="2:7">
      <c r="B597" s="10"/>
      <c r="C597" s="11"/>
      <c r="D597" s="13"/>
      <c r="E597" s="13"/>
      <c r="F597" s="13"/>
      <c r="G597" s="13"/>
    </row>
    <row r="598" spans="2:7">
      <c r="B598" s="10"/>
      <c r="C598" s="11"/>
      <c r="D598" s="13"/>
      <c r="E598" s="13"/>
      <c r="F598" s="13"/>
      <c r="G598" s="13"/>
    </row>
    <row r="599" spans="2:7">
      <c r="B599" s="10"/>
      <c r="C599" s="11"/>
      <c r="D599" s="13"/>
      <c r="E599" s="13"/>
      <c r="F599" s="13"/>
      <c r="G599" s="13"/>
    </row>
    <row r="600" spans="2:7">
      <c r="B600" s="10"/>
      <c r="C600" s="11"/>
      <c r="D600" s="13"/>
      <c r="E600" s="13"/>
      <c r="F600" s="13"/>
      <c r="G600" s="13"/>
    </row>
    <row r="601" spans="2:7">
      <c r="B601" s="10"/>
      <c r="C601" s="11"/>
      <c r="D601" s="13"/>
      <c r="E601" s="13"/>
      <c r="F601" s="13"/>
      <c r="G601" s="13"/>
    </row>
    <row r="602" spans="2:7">
      <c r="B602" s="10"/>
      <c r="C602" s="11"/>
      <c r="D602" s="13"/>
      <c r="E602" s="13"/>
      <c r="F602" s="13"/>
      <c r="G602" s="13"/>
    </row>
    <row r="603" spans="2:7">
      <c r="B603" s="10"/>
      <c r="C603" s="11"/>
      <c r="D603" s="13"/>
      <c r="E603" s="13"/>
      <c r="F603" s="13"/>
      <c r="G603" s="13"/>
    </row>
    <row r="604" spans="2:7">
      <c r="B604" s="10"/>
      <c r="C604" s="11"/>
      <c r="D604" s="13"/>
      <c r="E604" s="13"/>
      <c r="F604" s="13"/>
      <c r="G604" s="13"/>
    </row>
    <row r="605" spans="2:7">
      <c r="B605" s="10"/>
      <c r="C605" s="11"/>
      <c r="D605" s="13"/>
      <c r="E605" s="13"/>
      <c r="F605" s="13"/>
      <c r="G605" s="13"/>
    </row>
    <row r="606" spans="2:7">
      <c r="B606" s="10"/>
      <c r="C606" s="11"/>
      <c r="D606" s="13"/>
      <c r="E606" s="13"/>
      <c r="F606" s="13"/>
      <c r="G606" s="13"/>
    </row>
    <row r="607" spans="2:7">
      <c r="B607" s="10"/>
      <c r="C607" s="11"/>
      <c r="D607" s="13"/>
      <c r="E607" s="13"/>
      <c r="F607" s="13"/>
      <c r="G607" s="13"/>
    </row>
    <row r="608" spans="2:7">
      <c r="B608" s="10"/>
      <c r="C608" s="11"/>
      <c r="D608" s="13"/>
      <c r="E608" s="13"/>
      <c r="F608" s="13"/>
      <c r="G608" s="13"/>
    </row>
    <row r="609" spans="2:7">
      <c r="B609" s="10"/>
      <c r="C609" s="11"/>
      <c r="D609" s="13"/>
      <c r="E609" s="13"/>
      <c r="F609" s="13"/>
      <c r="G609" s="13"/>
    </row>
    <row r="610" spans="2:7">
      <c r="B610" s="10"/>
      <c r="C610" s="11"/>
      <c r="D610" s="13"/>
      <c r="E610" s="13"/>
      <c r="F610" s="13"/>
      <c r="G610" s="13"/>
    </row>
    <row r="611" spans="2:7">
      <c r="B611" s="10"/>
      <c r="C611" s="11"/>
      <c r="D611" s="13"/>
      <c r="E611" s="13"/>
      <c r="F611" s="13"/>
      <c r="G611" s="13"/>
    </row>
    <row r="612" spans="2:7">
      <c r="B612" s="10"/>
      <c r="C612" s="11"/>
      <c r="D612" s="13"/>
      <c r="E612" s="13"/>
      <c r="F612" s="13"/>
      <c r="G612" s="13"/>
    </row>
    <row r="613" spans="2:7">
      <c r="B613" s="10"/>
      <c r="C613" s="11"/>
      <c r="D613" s="13"/>
      <c r="E613" s="13"/>
      <c r="F613" s="13"/>
      <c r="G613" s="13"/>
    </row>
    <row r="614" spans="2:7">
      <c r="B614" s="10"/>
      <c r="C614" s="11"/>
      <c r="D614" s="13"/>
      <c r="E614" s="13"/>
      <c r="F614" s="13"/>
      <c r="G614" s="13"/>
    </row>
    <row r="615" spans="2:7">
      <c r="B615" s="10"/>
      <c r="C615" s="11"/>
      <c r="D615" s="13"/>
      <c r="E615" s="13"/>
      <c r="F615" s="13"/>
      <c r="G615" s="13"/>
    </row>
    <row r="616" spans="2:7">
      <c r="B616" s="10"/>
      <c r="C616" s="11"/>
      <c r="D616" s="13"/>
      <c r="E616" s="13"/>
      <c r="F616" s="13"/>
      <c r="G616" s="13"/>
    </row>
    <row r="617" spans="2:7">
      <c r="B617" s="10"/>
      <c r="C617" s="11"/>
      <c r="D617" s="13"/>
      <c r="E617" s="13"/>
      <c r="F617" s="13"/>
      <c r="G617" s="13"/>
    </row>
    <row r="618" spans="2:7">
      <c r="B618" s="10"/>
      <c r="C618" s="11"/>
      <c r="D618" s="13"/>
      <c r="E618" s="13"/>
      <c r="F618" s="13"/>
      <c r="G618" s="13"/>
    </row>
    <row r="619" spans="2:7">
      <c r="B619" s="10"/>
      <c r="C619" s="11"/>
      <c r="D619" s="13"/>
      <c r="E619" s="13"/>
      <c r="F619" s="13"/>
      <c r="G619" s="13"/>
    </row>
    <row r="620" spans="2:7">
      <c r="B620" s="10"/>
      <c r="C620" s="11"/>
      <c r="D620" s="13"/>
      <c r="E620" s="13"/>
      <c r="F620" s="13"/>
      <c r="G620" s="13"/>
    </row>
    <row r="621" spans="2:7">
      <c r="B621" s="10"/>
      <c r="C621" s="11"/>
      <c r="D621" s="13"/>
      <c r="E621" s="13"/>
      <c r="F621" s="13"/>
      <c r="G621" s="13"/>
    </row>
    <row r="622" spans="2:7">
      <c r="B622" s="10"/>
      <c r="C622" s="11"/>
      <c r="D622" s="13"/>
      <c r="E622" s="13"/>
      <c r="F622" s="13"/>
      <c r="G622" s="13"/>
    </row>
    <row r="623" spans="2:7">
      <c r="B623" s="10"/>
      <c r="C623" s="11"/>
      <c r="D623" s="13"/>
      <c r="E623" s="13"/>
      <c r="F623" s="13"/>
      <c r="G623" s="13"/>
    </row>
    <row r="624" spans="2:7">
      <c r="B624" s="10"/>
      <c r="C624" s="11"/>
      <c r="D624" s="13"/>
      <c r="E624" s="13"/>
      <c r="F624" s="13"/>
      <c r="G624" s="13"/>
    </row>
    <row r="625" spans="2:7">
      <c r="B625" s="10"/>
      <c r="C625" s="11"/>
      <c r="D625" s="13"/>
      <c r="E625" s="13"/>
      <c r="F625" s="13"/>
      <c r="G625" s="13"/>
    </row>
    <row r="626" spans="2:7">
      <c r="B626" s="10"/>
      <c r="C626" s="11"/>
      <c r="D626" s="13"/>
      <c r="E626" s="13"/>
      <c r="F626" s="13"/>
      <c r="G626" s="13"/>
    </row>
    <row r="627" spans="2:7">
      <c r="B627" s="10"/>
      <c r="C627" s="11"/>
      <c r="D627" s="13"/>
      <c r="E627" s="13"/>
      <c r="F627" s="13"/>
      <c r="G627" s="13"/>
    </row>
    <row r="628" spans="2:7">
      <c r="B628" s="10"/>
      <c r="C628" s="11"/>
      <c r="D628" s="13"/>
      <c r="E628" s="13"/>
      <c r="F628" s="13"/>
      <c r="G628" s="13"/>
    </row>
    <row r="629" spans="2:7">
      <c r="B629" s="10"/>
      <c r="C629" s="11"/>
      <c r="D629" s="13"/>
      <c r="E629" s="13"/>
      <c r="F629" s="13"/>
      <c r="G629" s="13"/>
    </row>
    <row r="630" spans="2:7">
      <c r="B630" s="10"/>
      <c r="C630" s="11"/>
      <c r="D630" s="13"/>
      <c r="E630" s="13"/>
      <c r="F630" s="13"/>
      <c r="G630" s="13"/>
    </row>
    <row r="631" spans="2:7">
      <c r="B631" s="10"/>
      <c r="C631" s="11"/>
      <c r="D631" s="13"/>
      <c r="E631" s="13"/>
      <c r="F631" s="13"/>
      <c r="G631" s="13"/>
    </row>
    <row r="632" spans="2:7">
      <c r="B632" s="10"/>
      <c r="C632" s="11"/>
      <c r="D632" s="13"/>
      <c r="E632" s="13"/>
      <c r="F632" s="13"/>
      <c r="G632" s="13"/>
    </row>
    <row r="633" spans="2:7">
      <c r="B633" s="10"/>
      <c r="C633" s="11"/>
      <c r="D633" s="13"/>
      <c r="E633" s="13"/>
      <c r="F633" s="13"/>
      <c r="G633" s="13"/>
    </row>
    <row r="634" spans="2:7">
      <c r="B634" s="10"/>
      <c r="C634" s="11"/>
      <c r="D634" s="13"/>
      <c r="E634" s="13"/>
      <c r="F634" s="13"/>
      <c r="G634" s="13"/>
    </row>
    <row r="635" spans="2:7">
      <c r="B635" s="10"/>
      <c r="C635" s="11"/>
      <c r="D635" s="13"/>
      <c r="E635" s="13"/>
      <c r="F635" s="13"/>
      <c r="G635" s="13"/>
    </row>
    <row r="636" spans="2:7">
      <c r="B636" s="10"/>
      <c r="C636" s="11"/>
      <c r="D636" s="13"/>
      <c r="E636" s="13"/>
      <c r="F636" s="13"/>
      <c r="G636" s="13"/>
    </row>
    <row r="637" spans="2:7">
      <c r="B637" s="10"/>
      <c r="C637" s="11"/>
      <c r="D637" s="13"/>
      <c r="E637" s="13"/>
      <c r="F637" s="13"/>
      <c r="G637" s="13"/>
    </row>
    <row r="638" spans="2:7">
      <c r="B638" s="10"/>
      <c r="C638" s="11"/>
      <c r="D638" s="13"/>
      <c r="E638" s="13"/>
      <c r="F638" s="13"/>
      <c r="G638" s="13"/>
    </row>
    <row r="639" spans="2:7">
      <c r="B639" s="10"/>
      <c r="C639" s="11"/>
      <c r="D639" s="13"/>
      <c r="E639" s="13"/>
      <c r="F639" s="13"/>
      <c r="G639" s="13"/>
    </row>
    <row r="640" spans="2:7">
      <c r="B640" s="10"/>
      <c r="C640" s="11"/>
      <c r="D640" s="13"/>
      <c r="E640" s="13"/>
      <c r="F640" s="13"/>
      <c r="G640" s="13"/>
    </row>
    <row r="641" spans="2:7">
      <c r="B641" s="10"/>
      <c r="C641" s="11"/>
      <c r="D641" s="13"/>
      <c r="E641" s="13"/>
      <c r="F641" s="13"/>
      <c r="G641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17"/>
  <dimension ref="A1:B66"/>
  <sheetViews>
    <sheetView workbookViewId="0">
      <selection activeCell="M76" sqref="M76"/>
    </sheetView>
  </sheetViews>
  <sheetFormatPr defaultRowHeight="15"/>
  <sheetData>
    <row r="1" spans="1:1">
      <c r="A1" t="s">
        <v>16</v>
      </c>
    </row>
    <row r="2" spans="1:1">
      <c r="A2" t="s">
        <v>9</v>
      </c>
    </row>
    <row r="3" spans="1:1">
      <c r="A3" t="s">
        <v>10</v>
      </c>
    </row>
    <row r="4" spans="1:1">
      <c r="A4" t="s">
        <v>17</v>
      </c>
    </row>
    <row r="56" spans="1:2">
      <c r="A56" t="s">
        <v>11</v>
      </c>
    </row>
    <row r="57" spans="1:2">
      <c r="A57" t="s">
        <v>12</v>
      </c>
    </row>
    <row r="58" spans="1:2">
      <c r="A58" t="s">
        <v>13</v>
      </c>
    </row>
    <row r="59" spans="1:2">
      <c r="A59" t="s">
        <v>14</v>
      </c>
    </row>
    <row r="60" spans="1:2">
      <c r="A60" t="s">
        <v>15</v>
      </c>
    </row>
    <row r="61" spans="1:2">
      <c r="A61" t="s">
        <v>18</v>
      </c>
    </row>
    <row r="64" spans="1:2">
      <c r="A64" t="s">
        <v>2</v>
      </c>
      <c r="B64" t="s">
        <v>2</v>
      </c>
    </row>
    <row r="65" spans="1:2">
      <c r="A65" t="s">
        <v>26</v>
      </c>
      <c r="B65" t="s">
        <v>6</v>
      </c>
    </row>
    <row r="66" spans="1:2">
      <c r="A66" t="s">
        <v>27</v>
      </c>
      <c r="B66" t="s">
        <v>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2"/>
  <dimension ref="A4:O55"/>
  <sheetViews>
    <sheetView topLeftCell="C1" zoomScale="70" zoomScaleNormal="70" workbookViewId="0">
      <selection activeCell="O13" sqref="O13"/>
    </sheetView>
  </sheetViews>
  <sheetFormatPr defaultRowHeight="15"/>
  <cols>
    <col min="1" max="1" width="31.7109375" bestFit="1" customWidth="1"/>
    <col min="2" max="2" width="68.7109375" bestFit="1" customWidth="1"/>
    <col min="3" max="3" width="41.28515625" bestFit="1" customWidth="1"/>
    <col min="4" max="4" width="33.85546875" customWidth="1"/>
    <col min="5" max="6" width="45.28515625" customWidth="1"/>
    <col min="7" max="7" width="68.7109375" bestFit="1" customWidth="1"/>
    <col min="8" max="8" width="59" customWidth="1"/>
    <col min="9" max="9" width="10.140625" bestFit="1" customWidth="1"/>
    <col min="10" max="10" width="10" bestFit="1" customWidth="1"/>
    <col min="13" max="14" width="12.7109375" bestFit="1" customWidth="1"/>
    <col min="15" max="15" width="13.42578125" bestFit="1" customWidth="1"/>
  </cols>
  <sheetData>
    <row r="4" spans="1:15" ht="15.75" thickBot="1"/>
    <row r="5" spans="1:15" ht="15.75" thickBot="1">
      <c r="A5" s="38" t="s">
        <v>28</v>
      </c>
      <c r="B5" s="38" t="s">
        <v>42</v>
      </c>
      <c r="C5" s="38" t="s">
        <v>49</v>
      </c>
      <c r="E5" s="91" t="s">
        <v>50</v>
      </c>
      <c r="F5" s="92"/>
      <c r="G5" s="92"/>
      <c r="H5" s="92"/>
      <c r="I5" s="92"/>
      <c r="J5" s="92"/>
      <c r="K5" s="92"/>
      <c r="L5" s="92"/>
      <c r="M5" s="92"/>
      <c r="N5" s="92"/>
      <c r="O5" s="93"/>
    </row>
    <row r="6" spans="1:15">
      <c r="A6" t="s">
        <v>29</v>
      </c>
      <c r="B6" s="35" t="s">
        <v>32</v>
      </c>
      <c r="C6" t="str">
        <f>IF(B16=A8,B8,B6)</f>
        <v>Мск, МО, СПБ, ЛенОбл</v>
      </c>
      <c r="E6" s="30" t="s">
        <v>29</v>
      </c>
      <c r="F6" s="41" t="s">
        <v>33</v>
      </c>
      <c r="G6" s="41" t="str">
        <f t="shared" ref="G6:G12" si="0">E6&amp;F6</f>
        <v>Новостройка. Семейная ипотекадругие регионы</v>
      </c>
      <c r="H6" s="41">
        <v>6000000</v>
      </c>
      <c r="I6" s="41">
        <v>15000000</v>
      </c>
      <c r="J6" s="42">
        <v>0.06</v>
      </c>
      <c r="K6" s="49">
        <v>0.17899999999999999</v>
      </c>
      <c r="L6" s="45">
        <f>K6+$C$12</f>
        <v>0.17899999999999999</v>
      </c>
      <c r="M6" s="43">
        <f>'Ипотечный калькулятор'!$C$4</f>
        <v>12300000</v>
      </c>
      <c r="N6" s="43">
        <f>'Ипотечный калькулятор'!$C$8</f>
        <v>300000</v>
      </c>
      <c r="O6" s="44">
        <f>(H6*J6/$B$20)+($B$28*L6/$B$20)</f>
        <v>3.3634146341463417E-2</v>
      </c>
    </row>
    <row r="7" spans="1:15">
      <c r="A7" s="61" t="s">
        <v>58</v>
      </c>
      <c r="B7" s="36" t="s">
        <v>33</v>
      </c>
      <c r="C7" t="str">
        <f>IF(B16=A8,B9,B7)</f>
        <v>другие регионы</v>
      </c>
      <c r="E7" s="30" t="s">
        <v>29</v>
      </c>
      <c r="F7" s="41" t="s">
        <v>32</v>
      </c>
      <c r="G7" s="41" t="str">
        <f t="shared" si="0"/>
        <v>Новостройка. Семейная ипотекаМск, МО, СПБ, ЛенОбл</v>
      </c>
      <c r="H7" s="41">
        <v>12000000</v>
      </c>
      <c r="I7" s="41">
        <v>30000000</v>
      </c>
      <c r="J7" s="42">
        <v>0.06</v>
      </c>
      <c r="K7" s="49">
        <v>0.17899999999999999</v>
      </c>
      <c r="L7" s="45">
        <f t="shared" ref="L7:L12" si="1">K7+$C$12</f>
        <v>0.17899999999999999</v>
      </c>
      <c r="M7" s="43">
        <f>'Ипотечный калькулятор'!$C$4</f>
        <v>12300000</v>
      </c>
      <c r="N7" s="43">
        <f>'Ипотечный калькулятор'!$C$8</f>
        <v>300000</v>
      </c>
      <c r="O7" s="44">
        <f>(H7*J7/$B$20)+($B$28*L7/$B$20)</f>
        <v>6.2902439024390244E-2</v>
      </c>
    </row>
    <row r="8" spans="1:15" ht="15.75" thickBot="1">
      <c r="A8" t="s">
        <v>31</v>
      </c>
      <c r="B8" s="36" t="s">
        <v>48</v>
      </c>
      <c r="C8" t="str">
        <f>IF(B16=A6,B10,"-")</f>
        <v>Дальневосточный регион</v>
      </c>
      <c r="E8" s="31" t="s">
        <v>29</v>
      </c>
      <c r="F8" s="46" t="s">
        <v>51</v>
      </c>
      <c r="G8" s="46" t="str">
        <f t="shared" si="0"/>
        <v>Новостройка. Семейная ипотекаДальневосточный регион</v>
      </c>
      <c r="H8" s="46">
        <v>6000000</v>
      </c>
      <c r="I8" s="46">
        <v>15000000</v>
      </c>
      <c r="J8" s="47">
        <v>0.05</v>
      </c>
      <c r="K8" s="49">
        <v>0.17899999999999999</v>
      </c>
      <c r="L8" s="45">
        <f t="shared" si="1"/>
        <v>0.17899999999999999</v>
      </c>
      <c r="M8" s="48">
        <f>'Ипотечный калькулятор'!$C$4</f>
        <v>12300000</v>
      </c>
      <c r="N8" s="48">
        <f>'Ипотечный калькулятор'!$C$8</f>
        <v>300000</v>
      </c>
      <c r="O8" s="44">
        <f>(H8*J8/$B$20)+($B$28*L8/$B$20)</f>
        <v>2.8756097560975611E-2</v>
      </c>
    </row>
    <row r="9" spans="1:15">
      <c r="B9" s="36" t="s">
        <v>47</v>
      </c>
      <c r="E9" s="30" t="s">
        <v>30</v>
      </c>
      <c r="F9" s="41" t="s">
        <v>33</v>
      </c>
      <c r="G9" s="41" t="str">
        <f t="shared" si="0"/>
        <v>Госпрограмма. Льготная ипотекадругие регионы</v>
      </c>
      <c r="H9" s="41">
        <v>6000000</v>
      </c>
      <c r="I9" s="41">
        <v>15000000</v>
      </c>
      <c r="J9" s="42">
        <v>0.08</v>
      </c>
      <c r="K9" s="62">
        <v>0.17299999999999999</v>
      </c>
      <c r="L9" s="45">
        <f t="shared" si="1"/>
        <v>0.17299999999999999</v>
      </c>
      <c r="M9" s="43">
        <f>'Ипотечный калькулятор'!$C$4</f>
        <v>12300000</v>
      </c>
      <c r="N9" s="43">
        <f>'Ипотечный калькулятор'!$C$8</f>
        <v>300000</v>
      </c>
      <c r="O9" s="44">
        <f t="shared" ref="O9" si="2">(H9*J9/$B$20)+($B$28*L9/$B$20)</f>
        <v>4.3243902439024387E-2</v>
      </c>
    </row>
    <row r="10" spans="1:15" ht="15.75" thickBot="1">
      <c r="B10" s="37" t="s">
        <v>51</v>
      </c>
      <c r="E10" s="30" t="s">
        <v>30</v>
      </c>
      <c r="F10" s="41" t="s">
        <v>32</v>
      </c>
      <c r="G10" s="41" t="str">
        <f t="shared" si="0"/>
        <v>Госпрограмма. Льготная ипотекаМск, МО, СПБ, ЛенОбл</v>
      </c>
      <c r="H10" s="41">
        <v>12000000</v>
      </c>
      <c r="I10" s="41">
        <v>30000000</v>
      </c>
      <c r="J10" s="42">
        <v>0.08</v>
      </c>
      <c r="K10" s="62">
        <v>0.17299999999999999</v>
      </c>
      <c r="L10" s="45">
        <f t="shared" si="1"/>
        <v>0.17299999999999999</v>
      </c>
      <c r="M10" s="43">
        <f>'Ипотечный калькулятор'!$C$4</f>
        <v>12300000</v>
      </c>
      <c r="N10" s="43">
        <f>'Ипотечный калькулятор'!$C$8</f>
        <v>300000</v>
      </c>
      <c r="O10" s="44">
        <f>(H10*J10/$B$20)+($B$28*L10/$B$20)</f>
        <v>8.2268292682926833E-2</v>
      </c>
    </row>
    <row r="11" spans="1:15">
      <c r="E11" s="30" t="s">
        <v>31</v>
      </c>
      <c r="F11" s="41" t="s">
        <v>47</v>
      </c>
      <c r="G11" s="41" t="str">
        <f t="shared" si="0"/>
        <v>Ипотека для IT специалистовРегион с численностью населения &lt; 1 млн</v>
      </c>
      <c r="H11" s="41">
        <v>9000000</v>
      </c>
      <c r="I11" s="41">
        <v>15000000</v>
      </c>
      <c r="J11" s="42">
        <v>0.05</v>
      </c>
      <c r="K11" s="49">
        <v>0.22900000000000001</v>
      </c>
      <c r="L11" s="45">
        <f t="shared" si="1"/>
        <v>0.22900000000000001</v>
      </c>
      <c r="M11" s="43">
        <f>'Ипотечный калькулятор'!$C$4</f>
        <v>12300000</v>
      </c>
      <c r="N11" s="43">
        <f>'Ипотечный калькулятор'!$C$8</f>
        <v>300000</v>
      </c>
      <c r="O11" s="44">
        <f>(H11*J11/$B$20)+($B$28*L11/$B$20)</f>
        <v>4.2170731707317069E-2</v>
      </c>
    </row>
    <row r="12" spans="1:15">
      <c r="A12" t="s">
        <v>56</v>
      </c>
      <c r="B12" t="str">
        <f>'Ипотечный калькулятор'!C6</f>
        <v>Да</v>
      </c>
      <c r="C12">
        <f>IF(B12="Нет",1%,0)</f>
        <v>0</v>
      </c>
      <c r="E12" s="30" t="s">
        <v>31</v>
      </c>
      <c r="F12" s="41" t="s">
        <v>48</v>
      </c>
      <c r="G12" s="41" t="str">
        <f t="shared" si="0"/>
        <v>Ипотека для IT специалистовРегион с численностью населения &gt;= 1 млн</v>
      </c>
      <c r="H12" s="41">
        <v>18000000</v>
      </c>
      <c r="I12" s="41">
        <v>30000000</v>
      </c>
      <c r="J12" s="42">
        <v>0.05</v>
      </c>
      <c r="K12" s="49">
        <v>0.22900000000000001</v>
      </c>
      <c r="L12" s="45">
        <f t="shared" si="1"/>
        <v>0.22900000000000001</v>
      </c>
      <c r="M12" s="43">
        <f>'Ипотечный калькулятор'!$C$4</f>
        <v>12300000</v>
      </c>
      <c r="N12" s="43">
        <f>'Ипотечный калькулятор'!$C$8</f>
        <v>300000</v>
      </c>
      <c r="O12" s="44">
        <f>(H12*J12/$B$20)+($B$28*L12/$B$20)</f>
        <v>7.875609756097561E-2</v>
      </c>
    </row>
    <row r="13" spans="1:15">
      <c r="A13" t="s">
        <v>54</v>
      </c>
    </row>
    <row r="14" spans="1:15">
      <c r="A14" t="s">
        <v>55</v>
      </c>
    </row>
    <row r="15" spans="1:15" ht="15.75" thickBot="1"/>
    <row r="16" spans="1:15">
      <c r="A16" s="6" t="s">
        <v>35</v>
      </c>
      <c r="B16" s="32" t="str">
        <f>'Ипотечный калькулятор'!C2</f>
        <v>Новостройка. Семейная ипотека</v>
      </c>
    </row>
    <row r="17" spans="1:2" ht="15.75" thickBot="1">
      <c r="A17" s="7" t="s">
        <v>36</v>
      </c>
      <c r="B17" s="33" t="str">
        <f>'Ипотечный калькулятор'!C2&amp;'Ипотечный калькулятор'!C3</f>
        <v>Новостройка. Семейная ипотекаМск, МО, СПБ, ЛенОбл</v>
      </c>
    </row>
    <row r="18" spans="1:2" ht="15.75" thickBot="1"/>
    <row r="19" spans="1:2">
      <c r="A19" s="29"/>
      <c r="B19" s="32"/>
    </row>
    <row r="20" spans="1:2">
      <c r="A20" s="4" t="s">
        <v>8</v>
      </c>
      <c r="B20" s="39">
        <f>'Ипотечный калькулятор'!C4</f>
        <v>12300000</v>
      </c>
    </row>
    <row r="22" spans="1:2">
      <c r="A22" s="4" t="s">
        <v>37</v>
      </c>
      <c r="B22" s="18">
        <f>VLOOKUP(B17,$G$6:$O$12,2,FALSE)</f>
        <v>12000000</v>
      </c>
    </row>
    <row r="23" spans="1:2">
      <c r="A23" s="4" t="s">
        <v>38</v>
      </c>
      <c r="B23" s="18">
        <f>VLOOKUP(B17,$G$6:$O$12,3,FALSE)</f>
        <v>30000000</v>
      </c>
    </row>
    <row r="25" spans="1:2">
      <c r="A25" s="4" t="s">
        <v>39</v>
      </c>
      <c r="B25" s="18">
        <f>VLOOKUP(B17,$G$6:$O$12,4,FALSE)</f>
        <v>0.06</v>
      </c>
    </row>
    <row r="26" spans="1:2">
      <c r="A26" s="4" t="s">
        <v>40</v>
      </c>
      <c r="B26" s="18">
        <f>VLOOKUP(B17,$G$6:$O$12,6,FALSE)</f>
        <v>0.17899999999999999</v>
      </c>
    </row>
    <row r="28" spans="1:2">
      <c r="A28" s="4" t="s">
        <v>34</v>
      </c>
      <c r="B28" s="18">
        <f>IF(B20&gt;B23,"Ошибка. Макс сумма не должна превышать "&amp;B23/1000000&amp;" 000 000",'Ипотечный калькулятор'!C4-'Ипотечный калькулятор'!C10)</f>
        <v>300000</v>
      </c>
    </row>
    <row r="30" spans="1:2">
      <c r="A30" s="4" t="s">
        <v>3</v>
      </c>
      <c r="B30" s="40"/>
    </row>
    <row r="31" spans="1:2">
      <c r="A31" s="4" t="s">
        <v>41</v>
      </c>
      <c r="B31" s="19">
        <f>VLOOKUP(B17,$G$6:$O$12,9,FALSE)</f>
        <v>6.2902439024390244E-2</v>
      </c>
    </row>
    <row r="32" spans="1:2" ht="15.75" thickBot="1">
      <c r="A32" s="5" t="s">
        <v>4</v>
      </c>
      <c r="B32" s="20"/>
    </row>
    <row r="35" spans="1:15">
      <c r="A35" t="s">
        <v>56</v>
      </c>
      <c r="B35" t="str">
        <f>'Ипотечный калькулятор'!F6</f>
        <v>Да</v>
      </c>
      <c r="C35">
        <f>IF(B35="Нет",1%,0)</f>
        <v>0</v>
      </c>
    </row>
    <row r="36" spans="1:15">
      <c r="A36" t="s">
        <v>54</v>
      </c>
    </row>
    <row r="37" spans="1:15">
      <c r="A37" t="s">
        <v>55</v>
      </c>
    </row>
    <row r="38" spans="1:15" ht="15.75" thickBot="1"/>
    <row r="39" spans="1:15">
      <c r="A39" s="6" t="s">
        <v>35</v>
      </c>
      <c r="B39" s="32" t="str">
        <f>B16</f>
        <v>Новостройка. Семейная ипотека</v>
      </c>
      <c r="E39" s="91" t="s">
        <v>50</v>
      </c>
      <c r="F39" s="92"/>
      <c r="G39" s="92"/>
      <c r="H39" s="92"/>
      <c r="I39" s="92"/>
      <c r="J39" s="92"/>
      <c r="K39" s="92"/>
      <c r="L39" s="92"/>
      <c r="M39" s="92"/>
      <c r="N39" s="92"/>
      <c r="O39" s="93"/>
    </row>
    <row r="40" spans="1:15" ht="15.75" thickBot="1">
      <c r="A40" s="7" t="s">
        <v>36</v>
      </c>
      <c r="B40" s="33" t="str">
        <f>B17</f>
        <v>Новостройка. Семейная ипотекаМск, МО, СПБ, ЛенОбл</v>
      </c>
      <c r="E40" s="30" t="s">
        <v>29</v>
      </c>
      <c r="F40" s="41" t="s">
        <v>33</v>
      </c>
      <c r="G40" s="41" t="str">
        <f>E40&amp;F40</f>
        <v>Новостройка. Семейная ипотекадругие регионы</v>
      </c>
      <c r="H40" s="41">
        <v>6000000</v>
      </c>
      <c r="I40" s="41">
        <v>15000000</v>
      </c>
      <c r="J40" s="42">
        <v>0.06</v>
      </c>
      <c r="K40" s="45">
        <f t="shared" ref="K40:K46" si="3">K6</f>
        <v>0.17899999999999999</v>
      </c>
      <c r="L40" s="45">
        <f>K40+$C$35</f>
        <v>0.17899999999999999</v>
      </c>
      <c r="M40" s="43">
        <f>$B$43</f>
        <v>12300000</v>
      </c>
      <c r="N40" s="43">
        <f>$B$51</f>
        <v>300000</v>
      </c>
      <c r="O40" s="44">
        <f t="shared" ref="O40:O46" si="4">(H40*J40/$B$43)+($B$51*L40/$B$43)</f>
        <v>3.3634146341463417E-2</v>
      </c>
    </row>
    <row r="41" spans="1:15" ht="15.75" thickBot="1">
      <c r="E41" s="30" t="s">
        <v>29</v>
      </c>
      <c r="F41" s="41" t="s">
        <v>32</v>
      </c>
      <c r="G41" s="41" t="str">
        <f t="shared" ref="G41" si="5">E41&amp;F41</f>
        <v>Новостройка. Семейная ипотекаМск, МО, СПБ, ЛенОбл</v>
      </c>
      <c r="H41" s="41">
        <v>12000000</v>
      </c>
      <c r="I41" s="41">
        <v>30000000</v>
      </c>
      <c r="J41" s="42">
        <v>0.06</v>
      </c>
      <c r="K41" s="45">
        <f t="shared" si="3"/>
        <v>0.17899999999999999</v>
      </c>
      <c r="L41" s="45">
        <f t="shared" ref="L41:L46" si="6">K41+$C$35</f>
        <v>0.17899999999999999</v>
      </c>
      <c r="M41" s="43">
        <f t="shared" ref="M41:M46" si="7">$B$43</f>
        <v>12300000</v>
      </c>
      <c r="N41" s="43">
        <f t="shared" ref="N41:N46" si="8">$B$51</f>
        <v>300000</v>
      </c>
      <c r="O41" s="44">
        <f t="shared" si="4"/>
        <v>6.2902439024390244E-2</v>
      </c>
    </row>
    <row r="42" spans="1:15" ht="15.75" thickBot="1">
      <c r="A42" s="29"/>
      <c r="B42" s="32"/>
      <c r="E42" s="31" t="s">
        <v>29</v>
      </c>
      <c r="F42" s="46" t="s">
        <v>51</v>
      </c>
      <c r="G42" s="46" t="str">
        <f>E42&amp;F42</f>
        <v>Новостройка. Семейная ипотекаДальневосточный регион</v>
      </c>
      <c r="H42" s="46">
        <v>6000000</v>
      </c>
      <c r="I42" s="46">
        <v>15000000</v>
      </c>
      <c r="J42" s="47">
        <v>0.05</v>
      </c>
      <c r="K42" s="45">
        <f t="shared" si="3"/>
        <v>0.17899999999999999</v>
      </c>
      <c r="L42" s="45">
        <f t="shared" si="6"/>
        <v>0.17899999999999999</v>
      </c>
      <c r="M42" s="43">
        <f t="shared" si="7"/>
        <v>12300000</v>
      </c>
      <c r="N42" s="43">
        <f t="shared" si="8"/>
        <v>300000</v>
      </c>
      <c r="O42" s="44">
        <f t="shared" si="4"/>
        <v>2.8756097560975611E-2</v>
      </c>
    </row>
    <row r="43" spans="1:15">
      <c r="A43" s="4" t="s">
        <v>8</v>
      </c>
      <c r="B43" s="39">
        <f>'Ипотечный калькулятор'!F4</f>
        <v>12300000</v>
      </c>
      <c r="E43" s="30" t="s">
        <v>30</v>
      </c>
      <c r="F43" s="41" t="s">
        <v>33</v>
      </c>
      <c r="G43" s="41" t="str">
        <f>E43&amp;F43</f>
        <v>Госпрограмма. Льготная ипотекадругие регионы</v>
      </c>
      <c r="H43" s="41">
        <v>6000000</v>
      </c>
      <c r="I43" s="41">
        <v>15000000</v>
      </c>
      <c r="J43" s="42">
        <v>0.08</v>
      </c>
      <c r="K43" s="45">
        <f t="shared" si="3"/>
        <v>0.17299999999999999</v>
      </c>
      <c r="L43" s="45">
        <f t="shared" si="6"/>
        <v>0.17299999999999999</v>
      </c>
      <c r="M43" s="43">
        <f t="shared" si="7"/>
        <v>12300000</v>
      </c>
      <c r="N43" s="43">
        <f t="shared" si="8"/>
        <v>300000</v>
      </c>
      <c r="O43" s="44">
        <f t="shared" si="4"/>
        <v>4.3243902439024387E-2</v>
      </c>
    </row>
    <row r="44" spans="1:15">
      <c r="E44" s="30" t="s">
        <v>30</v>
      </c>
      <c r="F44" s="41" t="s">
        <v>32</v>
      </c>
      <c r="G44" s="41" t="str">
        <f>E44&amp;F44</f>
        <v>Госпрограмма. Льготная ипотекаМск, МО, СПБ, ЛенОбл</v>
      </c>
      <c r="H44" s="41">
        <v>12000000</v>
      </c>
      <c r="I44" s="41">
        <v>30000000</v>
      </c>
      <c r="J44" s="42">
        <v>0.08</v>
      </c>
      <c r="K44" s="45">
        <f t="shared" si="3"/>
        <v>0.17299999999999999</v>
      </c>
      <c r="L44" s="45">
        <f t="shared" si="6"/>
        <v>0.17299999999999999</v>
      </c>
      <c r="M44" s="43">
        <f t="shared" si="7"/>
        <v>12300000</v>
      </c>
      <c r="N44" s="43">
        <f t="shared" si="8"/>
        <v>300000</v>
      </c>
      <c r="O44" s="44">
        <f t="shared" si="4"/>
        <v>8.2268292682926833E-2</v>
      </c>
    </row>
    <row r="45" spans="1:15">
      <c r="A45" s="4" t="s">
        <v>37</v>
      </c>
      <c r="B45" s="18">
        <f>VLOOKUP(B40,$G$40:$O$46,2,FALSE)</f>
        <v>12000000</v>
      </c>
      <c r="E45" s="30" t="s">
        <v>31</v>
      </c>
      <c r="F45" s="41" t="s">
        <v>47</v>
      </c>
      <c r="G45" s="41" t="str">
        <f>E45&amp;F45</f>
        <v>Ипотека для IT специалистовРегион с численностью населения &lt; 1 млн</v>
      </c>
      <c r="H45" s="41">
        <v>9000000</v>
      </c>
      <c r="I45" s="41">
        <v>15000000</v>
      </c>
      <c r="J45" s="42">
        <v>0.05</v>
      </c>
      <c r="K45" s="45">
        <f t="shared" si="3"/>
        <v>0.22900000000000001</v>
      </c>
      <c r="L45" s="45">
        <f t="shared" si="6"/>
        <v>0.22900000000000001</v>
      </c>
      <c r="M45" s="43">
        <f>$B$43</f>
        <v>12300000</v>
      </c>
      <c r="N45" s="43">
        <f>$B$51</f>
        <v>300000</v>
      </c>
      <c r="O45" s="44">
        <f t="shared" si="4"/>
        <v>4.2170731707317069E-2</v>
      </c>
    </row>
    <row r="46" spans="1:15">
      <c r="A46" s="4" t="s">
        <v>38</v>
      </c>
      <c r="B46" s="18">
        <f>VLOOKUP(B40,$G$40:$O$46,3,FALSE)</f>
        <v>30000000</v>
      </c>
      <c r="E46" s="30" t="s">
        <v>31</v>
      </c>
      <c r="F46" s="41" t="s">
        <v>48</v>
      </c>
      <c r="G46" s="41" t="str">
        <f>E46&amp;F46</f>
        <v>Ипотека для IT специалистовРегион с численностью населения &gt;= 1 млн</v>
      </c>
      <c r="H46" s="41">
        <v>18000000</v>
      </c>
      <c r="I46" s="41">
        <v>30000000</v>
      </c>
      <c r="J46" s="42">
        <v>0.05</v>
      </c>
      <c r="K46" s="45">
        <f t="shared" si="3"/>
        <v>0.22900000000000001</v>
      </c>
      <c r="L46" s="45">
        <f t="shared" si="6"/>
        <v>0.22900000000000001</v>
      </c>
      <c r="M46" s="43">
        <f t="shared" si="7"/>
        <v>12300000</v>
      </c>
      <c r="N46" s="43">
        <f t="shared" si="8"/>
        <v>300000</v>
      </c>
      <c r="O46" s="44">
        <f t="shared" si="4"/>
        <v>7.875609756097561E-2</v>
      </c>
    </row>
    <row r="48" spans="1:15">
      <c r="A48" s="4" t="s">
        <v>39</v>
      </c>
      <c r="B48" s="18">
        <f>VLOOKUP(B40,$G$40:$O$46,4,FALSE)</f>
        <v>0.06</v>
      </c>
    </row>
    <row r="49" spans="1:2">
      <c r="A49" s="4" t="s">
        <v>40</v>
      </c>
      <c r="B49" s="18">
        <f>VLOOKUP(B40,$G$40:$O$46,6,FALSE)</f>
        <v>0.17899999999999999</v>
      </c>
    </row>
    <row r="51" spans="1:2">
      <c r="A51" s="4" t="s">
        <v>34</v>
      </c>
      <c r="B51" s="18">
        <f>IF(B43&gt;B46,"Ошибка. Макс сумма не должна превышать "&amp;B46/1000000&amp;" 000 000",B43-B45)</f>
        <v>300000</v>
      </c>
    </row>
    <row r="52" spans="1:2">
      <c r="A52" s="4"/>
    </row>
    <row r="53" spans="1:2">
      <c r="A53" s="4" t="s">
        <v>3</v>
      </c>
      <c r="B53" s="40"/>
    </row>
    <row r="54" spans="1:2">
      <c r="A54" s="4" t="s">
        <v>41</v>
      </c>
      <c r="B54" s="19">
        <f>VLOOKUP(B40,$G$40:$O$46,9,FALSE)</f>
        <v>6.2902439024390244E-2</v>
      </c>
    </row>
    <row r="55" spans="1:2" ht="15.75" thickBot="1">
      <c r="A55" s="5" t="s">
        <v>4</v>
      </c>
      <c r="B55" s="20"/>
    </row>
  </sheetData>
  <mergeCells count="2">
    <mergeCell ref="E5:O5"/>
    <mergeCell ref="E39:O3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Ипотечный калькулятор</vt:lpstr>
      <vt:lpstr>График платежей</vt:lpstr>
      <vt:lpstr>инструкция</vt:lpstr>
      <vt:lpstr>Данные калькулятора</vt:lpstr>
      <vt:lpstr>Клиент</vt:lpstr>
      <vt:lpstr>Программа</vt:lpstr>
      <vt:lpstr>ТипНедв</vt:lpstr>
    </vt:vector>
  </TitlesOfParts>
  <Company>MTS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Череваткина Анастасия Евгеньевна</dc:creator>
  <cp:lastModifiedBy>Нечаев Тихон Романович</cp:lastModifiedBy>
  <dcterms:created xsi:type="dcterms:W3CDTF">2020-09-06T12:01:02Z</dcterms:created>
  <dcterms:modified xsi:type="dcterms:W3CDTF">2024-01-29T12:25:17Z</dcterms:modified>
</cp:coreProperties>
</file>